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NSĐP 2023" sheetId="1" r:id="rId1"/>
  </sheets>
  <externalReferences>
    <externalReference r:id="rId4"/>
  </externalReferences>
  <definedNames>
    <definedName name="_xlnm.Print_Titles" localSheetId="0">'NSĐP 2023'!$8:$9</definedName>
  </definedNames>
  <calcPr fullCalcOnLoad="1"/>
</workbook>
</file>

<file path=xl/sharedStrings.xml><?xml version="1.0" encoding="utf-8"?>
<sst xmlns="http://schemas.openxmlformats.org/spreadsheetml/2006/main" count="160" uniqueCount="132">
  <si>
    <t>I</t>
  </si>
  <si>
    <t>II</t>
  </si>
  <si>
    <t>C¸c kho¶n ®ãng gãp</t>
  </si>
  <si>
    <t>A</t>
  </si>
  <si>
    <t>B</t>
  </si>
  <si>
    <t>Phô cÊp c«ng vô</t>
  </si>
  <si>
    <t>a</t>
  </si>
  <si>
    <t>b</t>
  </si>
  <si>
    <t>C¸c néi dung chi ®Æc thï</t>
  </si>
  <si>
    <t>Chi phôc vô ho¹t ®éng tiÕp d©n</t>
  </si>
  <si>
    <t>Chi söa ch÷a TSC§</t>
  </si>
  <si>
    <t>Chi hç trî phôc vô kiÓm tra GTNT míi</t>
  </si>
  <si>
    <t>Phô cÊp CCB</t>
  </si>
  <si>
    <t>Phô cÊp l­¬ng</t>
  </si>
  <si>
    <t>TiÒn l­¬ng</t>
  </si>
  <si>
    <t>L­¬ng H§ dµi h¹n</t>
  </si>
  <si>
    <t>Chøc vô</t>
  </si>
  <si>
    <t>Tr¸ch nhiÖm theo nghÒ, theo c«ng viÖc</t>
  </si>
  <si>
    <t>Phô cÊp th©m niªn v­ît khung</t>
  </si>
  <si>
    <t>Phô cÊp c«ng t¸c §¶ng</t>
  </si>
  <si>
    <t>TiÒn th­ëng</t>
  </si>
  <si>
    <t>Phóc lîi tËp thÓ</t>
  </si>
  <si>
    <t>B¶o hiÓm y tÕ</t>
  </si>
  <si>
    <t>Kinh phÝ c«ng ®oµn</t>
  </si>
  <si>
    <t>B¶o hiÓm thÊt nghiÖp</t>
  </si>
  <si>
    <t>Thanh to¸n dÞch vô c«ng céng</t>
  </si>
  <si>
    <t>VËt t­ v¨n phßng</t>
  </si>
  <si>
    <t>Th«ng tin, tuyªn truyÒn, liªn l¹c</t>
  </si>
  <si>
    <t>Héi nghÞ</t>
  </si>
  <si>
    <t>C«ng t¸c phÝ</t>
  </si>
  <si>
    <t>Chi phÝ thuª m­ín</t>
  </si>
  <si>
    <t>Chi kh¸c</t>
  </si>
  <si>
    <t>Chi cho c«ng t¸c §¶ng ë tæ chøc §¶ng c¬ së vµ c¸c cÊp trªn c¬ së</t>
  </si>
  <si>
    <t>Chi lËp c¸c quü cña ®¬n vÞ thùc hiÖn kho¸n chi vµ ®¬n vÞ sù nghiÖp cã thu</t>
  </si>
  <si>
    <t>Chi mua s¾m TSCD</t>
  </si>
  <si>
    <t>Trong đó</t>
  </si>
  <si>
    <t>Số dư phí lệ phí được phép để lại sử dụng năm trước chuyển sang</t>
  </si>
  <si>
    <t>Lệ phí cấp bằng chứng chỉ được hoạt động trên các phương tiện</t>
  </si>
  <si>
    <t>Thu nhËp t¨ng thªm</t>
  </si>
  <si>
    <t>Chi ñy quyÒn thu phÝ (chi tr¶ cho trung t©m s¸t h¹ch 4.000 ®/GPLX)</t>
  </si>
  <si>
    <t>Chi thuª m­ín</t>
  </si>
  <si>
    <t>T¨ng l­¬ng ®Þnh kú n¨m 2017 (0,33 x 1.210.000 ® x 10 ng­êi x 6 th¸ng)</t>
  </si>
  <si>
    <t xml:space="preserve">C¸c kho¶n ®ãng gãp cña t¨ng l­¬ng ®Þnh kú </t>
  </si>
  <si>
    <t>Phí thẩm định đầu tư, dự án đầu tư</t>
  </si>
  <si>
    <t>Chi tr¶ tiÒn thuª c¬ së vËt chÊt phôc vô s¸t h¹ch l¸i xe « t«, m« t«</t>
  </si>
  <si>
    <t xml:space="preserve">L­¬ng ng¹ch bËc </t>
  </si>
  <si>
    <t>Phô cÊp tr¸ch nhiÖm 25%</t>
  </si>
  <si>
    <t>Phô cÊp tr¸ch nhiÖm kÕ to¸n tr­ëng, ®éi tr­ëng</t>
  </si>
  <si>
    <t>Phô cÊp th©m niªn nghÒ</t>
  </si>
  <si>
    <t>Phô cÊp tiÕp d©n</t>
  </si>
  <si>
    <t>Phô cÊp lµm thªm giê</t>
  </si>
  <si>
    <t xml:space="preserve">Chi l­¬ng c¸c kho¶n ®ãng gãp (nguån trÝch 40%phÝ lÖ phÝ ®Ó l¹i chi l­¬ng theo chØ tiªu kÕ ho¹ch giao </t>
  </si>
  <si>
    <t>1.2</t>
  </si>
  <si>
    <t>Chi th­êng xuyªn theo ®Þnh møc:
(54bc + 4 H§)*13,455tr®/1ng/1n¨m</t>
  </si>
  <si>
    <t>Vật tư văn phòng</t>
  </si>
  <si>
    <t>Lệ phí đăng ký cấp biển phương tiện thủy nội địa</t>
  </si>
  <si>
    <t>Lệ phí đăng ký cấp biển xe máy chuyên dùng</t>
  </si>
  <si>
    <t>Phí sát hạch lái xe mô tô</t>
  </si>
  <si>
    <t>Phí sát hạch lái xe ô tô</t>
  </si>
  <si>
    <t>Số thu lệ phí</t>
  </si>
  <si>
    <t>Số thu phí</t>
  </si>
  <si>
    <t>1.1</t>
  </si>
  <si>
    <t xml:space="preserve">Phí thẩm tra thẩm định cấp giấy phép hoạt động bến thủy nội điạ </t>
  </si>
  <si>
    <t>Chi công tác quản lý ngành</t>
  </si>
  <si>
    <t>Chi phục vụ thu lệ phí</t>
  </si>
  <si>
    <t>Chi sửa chữa TSCĐ</t>
  </si>
  <si>
    <t>Lệ ph đào tạo lạ sát hạch vên</t>
  </si>
  <si>
    <t>Ch mua TSCD</t>
  </si>
  <si>
    <t>B¶o hiÓm x· héi</t>
  </si>
  <si>
    <t>Làm thêm giờ</t>
  </si>
  <si>
    <t>Chi nghiệp vụ chuyên môn</t>
  </si>
  <si>
    <t>Chi trang phục lực lượng Thanh tra giao thông</t>
  </si>
  <si>
    <t>Chi phục vụ thu lệ phí của Trung tâm đăng kiểm</t>
  </si>
  <si>
    <t>Chi duy tu, sửa chữa thường xuyên  đường bộ</t>
  </si>
  <si>
    <t>Chi duy tu, sửa chữa thường xuyên  đường thủy nội địa</t>
  </si>
  <si>
    <t>Chi phục vụ công tác ATGT cho Thanh tra Sở</t>
  </si>
  <si>
    <t>Chi phục vụ công tác ATGT cho Ban ATGT</t>
  </si>
  <si>
    <t>Tæng quü l­¬ng
BC n¨m 2017: 54 biªn chÕ 
(VPS: 30 ng;  Thanh tra: 24 ng)
Hîp ®ång: 7 ng (VPS+TTR)</t>
  </si>
  <si>
    <t xml:space="preserve">Trong ®ã: Nguån c¶i c¸ch tiÒn l­¬ng 186 tr ®ång </t>
  </si>
  <si>
    <t>Lệ phí</t>
  </si>
  <si>
    <t>Phí</t>
  </si>
  <si>
    <t>Tổng số thu, chi, nộp ngân sách phí, lệ phí</t>
  </si>
  <si>
    <t>Số thu phí, lệ phí</t>
  </si>
  <si>
    <t>Kinh phÝ thùc hiÖn chÕ ®é tù chñ</t>
  </si>
  <si>
    <t>- Chi tiÕt:  Kinh phÝ thùc hiÖn chÕ ®é tù chñ</t>
  </si>
  <si>
    <t>Kinh phÝ kh«ng thùc hiÖn chÕ ®é tù chñ</t>
  </si>
  <si>
    <t>Chi tiÕt:</t>
  </si>
  <si>
    <t>Chi qu¶n lý hµnh chÝnh (Lo¹i - kho¶n: 340-341)</t>
  </si>
  <si>
    <t>Chi cải cách hµnh chÝnh</t>
  </si>
  <si>
    <t>Tổng số được giao</t>
  </si>
  <si>
    <t>Tổng số đã phân bổ</t>
  </si>
  <si>
    <t>Đơn vị Văn phòng Sở</t>
  </si>
  <si>
    <t>Thanh tra Sở</t>
  </si>
  <si>
    <t>Phí sát hạch ô tô</t>
  </si>
  <si>
    <t xml:space="preserve">Lệ phí cấp giấy chứng nhận bảo đảm chất lượng an toàn kỹ thuật đối với máy, thiết bị, phương tiện giao thông vân tải có yêu cầu nghiêm ngặt về an toàn </t>
  </si>
  <si>
    <t>Đơn vị:1.000 Đồng</t>
  </si>
  <si>
    <t>Số TT</t>
  </si>
  <si>
    <t>Chỉ tiêu</t>
  </si>
  <si>
    <t>Ghi chú</t>
  </si>
  <si>
    <t xml:space="preserve"> Chi quản lý hành chính   (Loại - khoản: 340-341)</t>
  </si>
  <si>
    <t>Chi từ nguồn thu phí được để lại</t>
  </si>
  <si>
    <t>Số phí, lệ phí nộp NSNN</t>
  </si>
  <si>
    <t>Sở Giao thông vận tải Hà Nam</t>
  </si>
  <si>
    <t>Chương: 421</t>
  </si>
  <si>
    <t>Trung tâm đăng kiểm PTGTVT</t>
  </si>
  <si>
    <t>Trạm kiểm soát tải trọng xe lưu động tỉnh Hà Nam</t>
  </si>
  <si>
    <t>Trong đó chi tiền lương năm 2023</t>
  </si>
  <si>
    <t>Dự toán chi ngân sách nhà nước</t>
  </si>
  <si>
    <t>Chi quản lý Nhà nước</t>
  </si>
  <si>
    <t>Sự nghiệp giao thông đường bộ</t>
  </si>
  <si>
    <t>Sự nghiệp giao thông đường bộ chi từ nguồn NSTW bổ sung có mục tiêu cho NSĐP</t>
  </si>
  <si>
    <t>III</t>
  </si>
  <si>
    <t>Tiết kiệm 10% chi thường xuyên thực hiện cải cách tiền lương</t>
  </si>
  <si>
    <t>IV</t>
  </si>
  <si>
    <t>Số ngân sách Nhà nước cấp năm 2023</t>
  </si>
  <si>
    <t>Kinh phí thực hiện chế độ tự chủ</t>
  </si>
  <si>
    <t>Kinh phí không thực hiện chế độ tự chủ</t>
  </si>
  <si>
    <t>Kinh phí hoạt động thu lệ phí  (Loại - khoản: 340-341)</t>
  </si>
  <si>
    <t>2.1</t>
  </si>
  <si>
    <t>2.2</t>
  </si>
  <si>
    <t>Sự nghiệp giao thông đường bộ (Loại - khoản: 280-292)</t>
  </si>
  <si>
    <t>3.1</t>
  </si>
  <si>
    <t>3.2</t>
  </si>
  <si>
    <t>Sự nghiệp giao thông đường bộ chi từ nguồn NSTW bổ sung có mục tiêu cho NSĐP (Loại - khoản: 280-292)</t>
  </si>
  <si>
    <t>4.1</t>
  </si>
  <si>
    <t>4.2</t>
  </si>
  <si>
    <t>Sự nghiệp giao thông đường sông (Loại - khoản: 280-294)</t>
  </si>
  <si>
    <t>5.1</t>
  </si>
  <si>
    <t>5.2</t>
  </si>
  <si>
    <t>Sự nghiệp kinh tế (Loại - khoản: 280-292)</t>
  </si>
  <si>
    <t xml:space="preserve"> DỰ TOÁN THU, CHI NGÂN SÁCH NHÀ NƯỚC ĐƯỢC GIAO VÀ PHÂN BỔ CHO CÁC ĐƠN VỊ TRỰC THUỘC NĂM 2023</t>
  </si>
  <si>
    <t xml:space="preserve">         (Kèm theo Quyết định số               /QĐ-SGTVT ngày       /01/2023 của Sở Giao thông vận tải Hà Nam)</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</si>
</sst>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đ&quot;;\-#,##0&quot;đ&quot;"/>
    <numFmt numFmtId="181" formatCode="#,##0&quot;đ&quot;;[Red]\-#,##0&quot;đ&quot;"/>
    <numFmt numFmtId="182" formatCode="#,##0.00&quot;đ&quot;;\-#,##0.00&quot;đ&quot;"/>
    <numFmt numFmtId="183" formatCode="#,##0.00&quot;đ&quot;;[Red]\-#,##0.00&quot;đ&quot;"/>
    <numFmt numFmtId="184" formatCode="_-* #,##0&quot;đ&quot;_-;\-* #,##0&quot;đ&quot;_-;_-* &quot;-&quot;&quot;đ&quot;_-;_-@_-"/>
    <numFmt numFmtId="185" formatCode="_-* #,##0_đ_-;\-* #,##0_đ_-;_-* &quot;-&quot;_đ_-;_-@_-"/>
    <numFmt numFmtId="186" formatCode="_-* #,##0.00&quot;đ&quot;_-;\-* #,##0.00&quot;đ&quot;_-;_-* &quot;-&quot;??&quot;đ&quot;_-;_-@_-"/>
    <numFmt numFmtId="187" formatCode="_-* #,##0.00_đ_-;\-* #,##0.00_đ_-;_-* &quot;-&quot;??_đ_-;_-@_-"/>
    <numFmt numFmtId="188" formatCode="#,##0.0"/>
    <numFmt numFmtId="189" formatCode="#.##0"/>
    <numFmt numFmtId="190" formatCode="0.000"/>
    <numFmt numFmtId="191" formatCode="#,##0.000"/>
    <numFmt numFmtId="192" formatCode="_(* #,##0.000_);_(* \(#,##0.000\);_(* &quot;-&quot;??_);_(@_)"/>
    <numFmt numFmtId="193" formatCode="0.0"/>
    <numFmt numFmtId="194" formatCode="_(* #,##0.0000_);_(* \(#,##0.0000\);_(* &quot;-&quot;??_);_(@_)"/>
    <numFmt numFmtId="195" formatCode="_(* #,##0.0_);_(* \(#,##0.0\);_(* &quot;-&quot;??_);_(@_)"/>
    <numFmt numFmtId="196" formatCode="_(* #,##0_);_(* \(#,##0\);_(* &quot;-&quot;??_);_(@_)"/>
    <numFmt numFmtId="197" formatCode="_(* #,##0.000_);_(* \(#,##0.000\);_(* &quot;-&quot;???_);_(@_)"/>
    <numFmt numFmtId="198" formatCode="0.0000"/>
    <numFmt numFmtId="199" formatCode="_(* #,##0.0_);_(* \(#,##0.0\);_(* &quot;-&quot;?_);_(@_)"/>
    <numFmt numFmtId="200" formatCode="_-* #,##0.0_-;\-* #,##0.0_-;_-* &quot;-&quot;?_-;_-@_-"/>
    <numFmt numFmtId="201" formatCode="&quot;Yes&quot;;&quot;Yes&quot;;&quot;No&quot;"/>
    <numFmt numFmtId="202" formatCode="&quot;True&quot;;&quot;True&quot;;&quot;False&quot;"/>
    <numFmt numFmtId="203" formatCode="&quot;On&quot;;&quot;On&quot;;&quot;Off&quot;"/>
    <numFmt numFmtId="204" formatCode="[$€-2]\ #,##0.00_);[Red]\([$€-2]\ #,##0.00\)"/>
    <numFmt numFmtId="205" formatCode="0.00000"/>
    <numFmt numFmtId="206" formatCode="#,##0_-\ _$"/>
    <numFmt numFmtId="207" formatCode="_-* #,##0.0_đ_-;\-* #,##0.0_đ_-;_-* &quot;-&quot;?_đ_-;_-@_-"/>
    <numFmt numFmtId="208" formatCode="_ * #,##0_-\ _$_ ;_ * #,##0\-\ _$_ ;_ * &quot;-&quot;_-\ _$_ ;_ @_ "/>
    <numFmt numFmtId="209" formatCode="#,##0.000_ ;\-#,##0.000\ "/>
    <numFmt numFmtId="210" formatCode="_ * #,##0.0_-\ _$_ ;_ * #,##0.0\-\ _$_ ;_ * &quot;-&quot;?_-\ _$_ ;_ @_ "/>
  </numFmts>
  <fonts count="51">
    <font>
      <sz val="12"/>
      <name val=".VnTime"/>
      <family val="0"/>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2"/>
      <color indexed="8"/>
      <name val="Times New Roman"/>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sz val="12"/>
      <name val="Cambria"/>
      <family val="1"/>
    </font>
    <font>
      <sz val="10"/>
      <name val="Cambria"/>
      <family val="1"/>
    </font>
    <font>
      <b/>
      <sz val="10"/>
      <name val="Cambria"/>
      <family val="1"/>
    </font>
    <font>
      <b/>
      <u val="singleAccounting"/>
      <sz val="12"/>
      <name val="Cambria"/>
      <family val="1"/>
    </font>
    <font>
      <b/>
      <sz val="11"/>
      <name val="Cambria"/>
      <family val="1"/>
    </font>
    <font>
      <sz val="11"/>
      <name val="Cambria"/>
      <family val="1"/>
    </font>
    <font>
      <i/>
      <sz val="12"/>
      <name val="Cambria"/>
      <family val="1"/>
    </font>
    <font>
      <b/>
      <i/>
      <sz val="12"/>
      <name val="Cambria"/>
      <family val="1"/>
    </font>
    <font>
      <b/>
      <i/>
      <u val="single"/>
      <sz val="12"/>
      <name val="Cambria"/>
      <family val="1"/>
    </font>
    <font>
      <b/>
      <i/>
      <sz val="10"/>
      <name val="Cambria"/>
      <family val="1"/>
    </font>
    <font>
      <i/>
      <sz val="10"/>
      <name val="Cambria"/>
      <family val="1"/>
    </font>
    <font>
      <i/>
      <sz val="13"/>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8" fontId="38"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8"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Alignment="1">
      <alignment/>
    </xf>
    <xf numFmtId="0" fontId="20" fillId="33" borderId="0" xfId="0" applyFont="1" applyFill="1" applyAlignment="1">
      <alignment/>
    </xf>
    <xf numFmtId="0" fontId="21" fillId="33" borderId="0" xfId="0" applyFont="1" applyFill="1" applyAlignment="1">
      <alignment horizontal="center"/>
    </xf>
    <xf numFmtId="0" fontId="21" fillId="33" borderId="0" xfId="0" applyFont="1" applyFill="1" applyAlignment="1">
      <alignment horizontal="right"/>
    </xf>
    <xf numFmtId="0" fontId="21" fillId="33" borderId="0" xfId="0" applyFont="1" applyFill="1" applyAlignment="1">
      <alignment/>
    </xf>
    <xf numFmtId="3" fontId="21" fillId="33" borderId="0" xfId="0" applyNumberFormat="1" applyFont="1" applyFill="1" applyAlignment="1">
      <alignment/>
    </xf>
    <xf numFmtId="0" fontId="22" fillId="33" borderId="0" xfId="0" applyFont="1" applyFill="1" applyAlignment="1">
      <alignment horizontal="center"/>
    </xf>
    <xf numFmtId="196" fontId="20" fillId="33" borderId="0" xfId="42" applyNumberFormat="1" applyFont="1" applyFill="1" applyAlignment="1">
      <alignment horizontal="right"/>
    </xf>
    <xf numFmtId="196" fontId="21" fillId="33" borderId="10" xfId="42" applyNumberFormat="1" applyFont="1" applyFill="1" applyBorder="1" applyAlignment="1">
      <alignment horizontal="center" vertical="center" wrapText="1"/>
    </xf>
    <xf numFmtId="0" fontId="21" fillId="33" borderId="0" xfId="0" applyFont="1" applyFill="1" applyAlignment="1">
      <alignment horizontal="center" vertical="center" wrapText="1"/>
    </xf>
    <xf numFmtId="0" fontId="23"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196" fontId="21" fillId="33" borderId="10" xfId="42" applyNumberFormat="1" applyFont="1" applyFill="1" applyBorder="1" applyAlignment="1">
      <alignment vertical="center" wrapText="1"/>
    </xf>
    <xf numFmtId="0" fontId="21" fillId="33" borderId="10" xfId="0" applyFont="1" applyFill="1" applyBorder="1" applyAlignment="1">
      <alignment vertical="center" wrapText="1"/>
    </xf>
    <xf numFmtId="0" fontId="21" fillId="33" borderId="0" xfId="0" applyFont="1" applyFill="1" applyAlignment="1">
      <alignment vertical="center" wrapText="1"/>
    </xf>
    <xf numFmtId="0" fontId="21" fillId="33" borderId="10" xfId="0" applyFont="1" applyFill="1" applyBorder="1" applyAlignment="1">
      <alignment horizontal="left" vertical="center" wrapText="1"/>
    </xf>
    <xf numFmtId="196" fontId="21" fillId="33" borderId="10" xfId="0" applyNumberFormat="1" applyFont="1" applyFill="1" applyBorder="1" applyAlignment="1">
      <alignment/>
    </xf>
    <xf numFmtId="196" fontId="24" fillId="33" borderId="10" xfId="42" applyNumberFormat="1" applyFont="1" applyFill="1" applyBorder="1" applyAlignment="1">
      <alignment horizontal="center" vertical="center" wrapText="1"/>
    </xf>
    <xf numFmtId="196" fontId="24" fillId="33" borderId="10" xfId="42" applyNumberFormat="1" applyFont="1" applyFill="1" applyBorder="1" applyAlignment="1">
      <alignment horizontal="right" vertical="center" wrapText="1"/>
    </xf>
    <xf numFmtId="196" fontId="25" fillId="33" borderId="10" xfId="42" applyNumberFormat="1" applyFont="1" applyFill="1" applyBorder="1" applyAlignment="1">
      <alignment horizontal="right"/>
    </xf>
    <xf numFmtId="0" fontId="20" fillId="33" borderId="0" xfId="0" applyFont="1" applyFill="1" applyAlignment="1">
      <alignment horizontal="center" vertical="center" wrapText="1"/>
    </xf>
    <xf numFmtId="0" fontId="22" fillId="33" borderId="10" xfId="0" applyFont="1" applyFill="1" applyBorder="1" applyAlignment="1">
      <alignment horizontal="center" vertical="center" wrapText="1"/>
    </xf>
    <xf numFmtId="0" fontId="26" fillId="33" borderId="10" xfId="0" applyFont="1" applyFill="1" applyBorder="1" applyAlignment="1">
      <alignment/>
    </xf>
    <xf numFmtId="196" fontId="25" fillId="33" borderId="10" xfId="42" applyNumberFormat="1" applyFont="1" applyFill="1" applyBorder="1" applyAlignment="1">
      <alignment/>
    </xf>
    <xf numFmtId="0" fontId="25" fillId="33" borderId="10" xfId="0" applyFont="1" applyFill="1" applyBorder="1" applyAlignment="1">
      <alignment vertical="center" wrapText="1"/>
    </xf>
    <xf numFmtId="196" fontId="26" fillId="33" borderId="10" xfId="42" applyNumberFormat="1" applyFont="1" applyFill="1" applyBorder="1" applyAlignment="1">
      <alignment/>
    </xf>
    <xf numFmtId="196" fontId="26" fillId="33" borderId="10" xfId="42" applyNumberFormat="1" applyFont="1" applyFill="1" applyBorder="1" applyAlignment="1">
      <alignment horizontal="right"/>
    </xf>
    <xf numFmtId="0" fontId="23" fillId="33" borderId="10" xfId="0" applyFont="1" applyFill="1" applyBorder="1" applyAlignment="1">
      <alignment horizontal="center" wrapText="1"/>
    </xf>
    <xf numFmtId="0" fontId="21" fillId="33" borderId="10" xfId="0" applyFont="1" applyFill="1" applyBorder="1" applyAlignment="1">
      <alignment/>
    </xf>
    <xf numFmtId="0" fontId="22" fillId="33" borderId="10" xfId="0" applyFont="1" applyFill="1" applyBorder="1" applyAlignment="1">
      <alignment horizontal="center" wrapText="1"/>
    </xf>
    <xf numFmtId="0" fontId="26" fillId="33" borderId="10" xfId="0" applyFont="1" applyFill="1" applyBorder="1" applyAlignment="1">
      <alignment horizontal="left" vertical="center" wrapText="1"/>
    </xf>
    <xf numFmtId="196" fontId="20" fillId="33" borderId="10" xfId="0" applyNumberFormat="1" applyFont="1" applyFill="1" applyBorder="1" applyAlignment="1">
      <alignment/>
    </xf>
    <xf numFmtId="196" fontId="26" fillId="33" borderId="10" xfId="42" applyNumberFormat="1" applyFont="1" applyFill="1" applyBorder="1" applyAlignment="1" quotePrefix="1">
      <alignment horizontal="center"/>
    </xf>
    <xf numFmtId="196" fontId="26" fillId="33" borderId="10" xfId="42" applyNumberFormat="1" applyFont="1" applyFill="1" applyBorder="1" applyAlignment="1" quotePrefix="1">
      <alignment horizontal="right"/>
    </xf>
    <xf numFmtId="0" fontId="22" fillId="33" borderId="10" xfId="0" applyFont="1" applyFill="1" applyBorder="1" applyAlignment="1">
      <alignment vertical="center" wrapText="1"/>
    </xf>
    <xf numFmtId="196" fontId="25" fillId="33" borderId="10" xfId="42" applyNumberFormat="1" applyFont="1" applyFill="1" applyBorder="1" applyAlignment="1" quotePrefix="1">
      <alignment horizontal="center"/>
    </xf>
    <xf numFmtId="196" fontId="25" fillId="33" borderId="10" xfId="42" applyNumberFormat="1" applyFont="1" applyFill="1" applyBorder="1" applyAlignment="1" quotePrefix="1">
      <alignment horizontal="right"/>
    </xf>
    <xf numFmtId="0" fontId="27" fillId="33" borderId="0" xfId="0" applyFont="1" applyFill="1" applyAlignment="1">
      <alignment horizontal="center" vertical="center" wrapText="1"/>
    </xf>
    <xf numFmtId="0" fontId="23" fillId="33" borderId="10" xfId="0" applyFont="1" applyFill="1" applyBorder="1" applyAlignment="1">
      <alignment horizontal="center"/>
    </xf>
    <xf numFmtId="196" fontId="21" fillId="33" borderId="10" xfId="42" applyNumberFormat="1" applyFont="1" applyFill="1" applyBorder="1" applyAlignment="1">
      <alignment/>
    </xf>
    <xf numFmtId="196" fontId="21" fillId="33" borderId="10" xfId="42" applyNumberFormat="1" applyFont="1" applyFill="1" applyBorder="1" applyAlignment="1">
      <alignment horizontal="right"/>
    </xf>
    <xf numFmtId="0" fontId="20" fillId="33" borderId="10" xfId="0" applyFont="1" applyFill="1" applyBorder="1" applyAlignment="1">
      <alignment vertical="center" wrapText="1"/>
    </xf>
    <xf numFmtId="196" fontId="20" fillId="33" borderId="10" xfId="42" applyNumberFormat="1" applyFont="1" applyFill="1" applyBorder="1" applyAlignment="1">
      <alignment/>
    </xf>
    <xf numFmtId="0" fontId="22" fillId="33" borderId="10" xfId="0" applyFont="1" applyFill="1" applyBorder="1" applyAlignment="1">
      <alignment horizontal="center"/>
    </xf>
    <xf numFmtId="196" fontId="20" fillId="33" borderId="10" xfId="42" applyNumberFormat="1" applyFont="1" applyFill="1" applyBorder="1" applyAlignment="1">
      <alignment horizontal="right"/>
    </xf>
    <xf numFmtId="0" fontId="20" fillId="33" borderId="10" xfId="0" applyFont="1" applyFill="1" applyBorder="1" applyAlignment="1">
      <alignment/>
    </xf>
    <xf numFmtId="0" fontId="28" fillId="33" borderId="10" xfId="0" applyFont="1" applyFill="1" applyBorder="1" applyAlignment="1" quotePrefix="1">
      <alignment horizontal="left" vertical="center" wrapText="1"/>
    </xf>
    <xf numFmtId="196" fontId="21" fillId="33" borderId="10" xfId="0" applyNumberFormat="1" applyFont="1" applyFill="1" applyBorder="1" applyAlignment="1">
      <alignment horizontal="right"/>
    </xf>
    <xf numFmtId="0" fontId="26" fillId="33" borderId="10" xfId="0" applyFont="1" applyFill="1" applyBorder="1" applyAlignment="1">
      <alignment vertical="center" wrapText="1"/>
    </xf>
    <xf numFmtId="3" fontId="20" fillId="33" borderId="10" xfId="0" applyNumberFormat="1" applyFont="1" applyFill="1" applyBorder="1" applyAlignment="1">
      <alignment/>
    </xf>
    <xf numFmtId="196" fontId="27" fillId="33" borderId="10" xfId="42" applyNumberFormat="1" applyFont="1" applyFill="1" applyBorder="1" applyAlignment="1">
      <alignment/>
    </xf>
    <xf numFmtId="196" fontId="27" fillId="33" borderId="10" xfId="42" applyNumberFormat="1" applyFont="1" applyFill="1" applyBorder="1" applyAlignment="1">
      <alignment horizontal="right"/>
    </xf>
    <xf numFmtId="3" fontId="27" fillId="33" borderId="10" xfId="0" applyNumberFormat="1" applyFont="1" applyFill="1" applyBorder="1" applyAlignment="1">
      <alignment/>
    </xf>
    <xf numFmtId="3" fontId="27" fillId="33" borderId="0" xfId="0" applyNumberFormat="1" applyFont="1" applyFill="1" applyBorder="1" applyAlignment="1">
      <alignment/>
    </xf>
    <xf numFmtId="0" fontId="25" fillId="33" borderId="10" xfId="0" applyFont="1" applyFill="1" applyBorder="1" applyAlignment="1">
      <alignment/>
    </xf>
    <xf numFmtId="196" fontId="26" fillId="33" borderId="10" xfId="42" applyNumberFormat="1" applyFont="1" applyFill="1" applyBorder="1" applyAlignment="1">
      <alignment horizontal="right" wrapText="1"/>
    </xf>
    <xf numFmtId="196" fontId="20" fillId="33" borderId="0" xfId="0" applyNumberFormat="1" applyFont="1" applyFill="1" applyAlignment="1">
      <alignment/>
    </xf>
    <xf numFmtId="43" fontId="23" fillId="33" borderId="10" xfId="42" applyFont="1" applyFill="1" applyBorder="1" applyAlignment="1">
      <alignment horizontal="center" wrapText="1"/>
    </xf>
    <xf numFmtId="43" fontId="21" fillId="33" borderId="10" xfId="42" applyFont="1" applyFill="1" applyBorder="1" applyAlignment="1">
      <alignment vertical="center" wrapText="1"/>
    </xf>
    <xf numFmtId="43" fontId="21" fillId="33" borderId="0" xfId="42" applyFont="1" applyFill="1" applyAlignment="1">
      <alignment/>
    </xf>
    <xf numFmtId="43" fontId="22" fillId="33" borderId="10" xfId="42" applyFont="1" applyFill="1" applyBorder="1" applyAlignment="1">
      <alignment horizontal="center" wrapText="1"/>
    </xf>
    <xf numFmtId="43" fontId="20" fillId="33" borderId="10" xfId="42" applyFont="1" applyFill="1" applyBorder="1" applyAlignment="1">
      <alignment vertical="center" wrapText="1"/>
    </xf>
    <xf numFmtId="43" fontId="20" fillId="33" borderId="0" xfId="42" applyFont="1" applyFill="1" applyAlignment="1">
      <alignment/>
    </xf>
    <xf numFmtId="43" fontId="1" fillId="33" borderId="10" xfId="42" applyFont="1" applyFill="1" applyBorder="1" applyAlignment="1">
      <alignment vertical="center" wrapText="1"/>
    </xf>
    <xf numFmtId="196" fontId="21" fillId="33" borderId="0" xfId="0" applyNumberFormat="1" applyFont="1" applyFill="1" applyAlignment="1">
      <alignment/>
    </xf>
    <xf numFmtId="0" fontId="29" fillId="33" borderId="10" xfId="0" applyFont="1" applyFill="1" applyBorder="1" applyAlignment="1">
      <alignment vertical="center" wrapText="1"/>
    </xf>
    <xf numFmtId="0" fontId="30" fillId="33" borderId="10" xfId="0" applyFont="1" applyFill="1" applyBorder="1" applyAlignment="1">
      <alignment horizontal="center" wrapText="1"/>
    </xf>
    <xf numFmtId="0" fontId="28" fillId="33" borderId="10" xfId="0" applyFont="1" applyFill="1" applyBorder="1" applyAlignment="1">
      <alignment vertical="center" wrapText="1"/>
    </xf>
    <xf numFmtId="196" fontId="28" fillId="33" borderId="10" xfId="42" applyNumberFormat="1" applyFont="1" applyFill="1" applyBorder="1" applyAlignment="1">
      <alignment horizontal="right"/>
    </xf>
    <xf numFmtId="0" fontId="28" fillId="33" borderId="10" xfId="0" applyFont="1" applyFill="1" applyBorder="1" applyAlignment="1">
      <alignment/>
    </xf>
    <xf numFmtId="196" fontId="28" fillId="33" borderId="0" xfId="0" applyNumberFormat="1" applyFont="1" applyFill="1" applyAlignment="1">
      <alignment/>
    </xf>
    <xf numFmtId="0" fontId="28" fillId="33" borderId="0" xfId="0" applyFont="1" applyFill="1" applyAlignment="1">
      <alignment/>
    </xf>
    <xf numFmtId="196" fontId="21" fillId="33" borderId="10" xfId="42" applyNumberFormat="1" applyFont="1" applyFill="1" applyBorder="1" applyAlignment="1">
      <alignment horizontal="right" vertical="center" wrapText="1"/>
    </xf>
    <xf numFmtId="0" fontId="31" fillId="33" borderId="10" xfId="0" applyFont="1" applyFill="1" applyBorder="1" applyAlignment="1">
      <alignment horizontal="center"/>
    </xf>
    <xf numFmtId="0" fontId="28" fillId="33" borderId="10" xfId="0" applyFont="1" applyFill="1" applyBorder="1" applyAlignment="1">
      <alignment horizontal="left" vertical="center" wrapText="1"/>
    </xf>
    <xf numFmtId="196" fontId="28" fillId="33" borderId="10" xfId="42" applyNumberFormat="1" applyFont="1" applyFill="1" applyBorder="1" applyAlignment="1">
      <alignment horizontal="right" vertical="center" wrapText="1"/>
    </xf>
    <xf numFmtId="0" fontId="27" fillId="33" borderId="10" xfId="0" applyFont="1" applyFill="1" applyBorder="1" applyAlignment="1">
      <alignment/>
    </xf>
    <xf numFmtId="0" fontId="27" fillId="33" borderId="0" xfId="0" applyFont="1" applyFill="1" applyAlignment="1">
      <alignment/>
    </xf>
    <xf numFmtId="196" fontId="20" fillId="33" borderId="10" xfId="42" applyNumberFormat="1" applyFont="1" applyFill="1" applyBorder="1" applyAlignment="1">
      <alignment horizontal="right" vertical="center" wrapText="1"/>
    </xf>
    <xf numFmtId="196" fontId="27" fillId="33" borderId="10" xfId="42" applyNumberFormat="1" applyFont="1" applyFill="1" applyBorder="1" applyAlignment="1">
      <alignment horizontal="right" vertical="center" wrapText="1"/>
    </xf>
    <xf numFmtId="0" fontId="30" fillId="33" borderId="10" xfId="0" applyFont="1" applyFill="1" applyBorder="1" applyAlignment="1">
      <alignment horizontal="center"/>
    </xf>
    <xf numFmtId="0" fontId="20" fillId="33" borderId="10" xfId="0" applyFont="1" applyFill="1" applyBorder="1" applyAlignment="1">
      <alignment horizontal="left" vertical="center" wrapText="1"/>
    </xf>
    <xf numFmtId="196" fontId="20" fillId="33" borderId="10" xfId="42" applyNumberFormat="1" applyFont="1" applyFill="1" applyBorder="1" applyAlignment="1">
      <alignment horizontal="center" vertical="center" wrapText="1"/>
    </xf>
    <xf numFmtId="196" fontId="20" fillId="33" borderId="10" xfId="0" applyNumberFormat="1" applyFont="1" applyFill="1" applyBorder="1" applyAlignment="1">
      <alignment horizontal="right"/>
    </xf>
    <xf numFmtId="0" fontId="32" fillId="33" borderId="0" xfId="0" applyFont="1" applyFill="1" applyAlignment="1">
      <alignment horizontal="center" vertical="center" wrapText="1"/>
    </xf>
    <xf numFmtId="0" fontId="32" fillId="0" borderId="0" xfId="0" applyFont="1" applyAlignment="1">
      <alignment horizontal="center" vertical="center" wrapText="1"/>
    </xf>
    <xf numFmtId="0" fontId="27" fillId="33" borderId="0" xfId="0" applyFont="1" applyFill="1" applyAlignment="1">
      <alignment horizontal="right"/>
    </xf>
    <xf numFmtId="0" fontId="23"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196" fontId="21" fillId="33" borderId="10" xfId="42" applyNumberFormat="1"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5" fillId="33" borderId="0" xfId="0" applyFont="1" applyFill="1" applyAlignment="1">
      <alignment horizontal="left"/>
    </xf>
    <xf numFmtId="0" fontId="21" fillId="33" borderId="0" xfId="0" applyFont="1" applyFill="1" applyAlignment="1">
      <alignment horizontal="right"/>
    </xf>
    <xf numFmtId="0" fontId="20" fillId="33" borderId="0" xfId="0" applyFont="1" applyFill="1" applyAlignment="1">
      <alignment horizontal="center"/>
    </xf>
    <xf numFmtId="196" fontId="27" fillId="33" borderId="0" xfId="42" applyNumberFormat="1" applyFont="1" applyFill="1" applyAlignment="1">
      <alignment horizontal="center"/>
    </xf>
    <xf numFmtId="0" fontId="21" fillId="33"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U%20LIEU%20HANH\N&#259;m%202023\Giao%20D&#7921;%20to&#225;n%202023\&#272;&#7883;a%20ph&#432;&#417;ng%202023\Giao%20D&#7921;%20to&#225;n%20l&#7847;n%201%20Q&#272;%202268%20(Q&#272;-UBND)\mau%20bieu%20484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m can"/>
      <sheetName val="Đăng ikieemr"/>
      <sheetName val="TT"/>
      <sheetName val="VPS"/>
      <sheetName val="49"/>
    </sheetNames>
    <sheetDataSet>
      <sheetData sheetId="2">
        <row r="57">
          <cell r="E57">
            <v>48000</v>
          </cell>
        </row>
        <row r="59">
          <cell r="E59">
            <v>3161000</v>
          </cell>
        </row>
        <row r="60">
          <cell r="E60">
            <v>143000</v>
          </cell>
        </row>
      </sheetData>
      <sheetData sheetId="3">
        <row r="52">
          <cell r="D52">
            <v>121000</v>
          </cell>
        </row>
        <row r="54">
          <cell r="D54">
            <v>4532000</v>
          </cell>
        </row>
        <row r="55">
          <cell r="D55">
            <v>1166000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5"/>
  <sheetViews>
    <sheetView tabSelected="1" zoomScalePageLayoutView="0" workbookViewId="0" topLeftCell="A1">
      <selection activeCell="A1" sqref="A1:B1"/>
    </sheetView>
  </sheetViews>
  <sheetFormatPr defaultColWidth="9" defaultRowHeight="15"/>
  <cols>
    <col min="1" max="1" width="5.8984375" style="6" customWidth="1"/>
    <col min="2" max="2" width="45.69921875" style="1" customWidth="1"/>
    <col min="3" max="3" width="14.796875" style="7" customWidth="1"/>
    <col min="4" max="4" width="14.3984375" style="7" customWidth="1"/>
    <col min="5" max="5" width="13.3984375" style="7" customWidth="1"/>
    <col min="6" max="6" width="12.5" style="7" customWidth="1"/>
    <col min="7" max="7" width="11.3984375" style="7" customWidth="1"/>
    <col min="8" max="8" width="13.3984375" style="7" customWidth="1"/>
    <col min="9" max="9" width="9.8984375" style="1" customWidth="1"/>
    <col min="10" max="10" width="13.69921875" style="1" bestFit="1" customWidth="1"/>
    <col min="11" max="16384" width="9" style="1" customWidth="1"/>
  </cols>
  <sheetData>
    <row r="1" spans="1:9" ht="18" customHeight="1">
      <c r="A1" s="93" t="s">
        <v>102</v>
      </c>
      <c r="B1" s="93"/>
      <c r="C1" s="94"/>
      <c r="D1" s="94"/>
      <c r="E1" s="94"/>
      <c r="F1" s="94"/>
      <c r="G1" s="94"/>
      <c r="H1" s="94"/>
      <c r="I1" s="94"/>
    </row>
    <row r="2" spans="1:9" ht="15">
      <c r="A2" s="93" t="s">
        <v>103</v>
      </c>
      <c r="B2" s="93"/>
      <c r="C2" s="2"/>
      <c r="D2" s="2"/>
      <c r="E2" s="2"/>
      <c r="F2" s="2"/>
      <c r="G2" s="3"/>
      <c r="H2" s="3"/>
      <c r="I2" s="2"/>
    </row>
    <row r="3" spans="1:20" s="4" customFormat="1" ht="18.75" customHeight="1">
      <c r="A3" s="95"/>
      <c r="B3" s="95"/>
      <c r="C3" s="96"/>
      <c r="D3" s="96"/>
      <c r="E3" s="96"/>
      <c r="F3" s="96"/>
      <c r="G3" s="96"/>
      <c r="H3" s="96"/>
      <c r="I3" s="96"/>
      <c r="P3" s="5"/>
      <c r="Q3" s="5"/>
      <c r="R3" s="5"/>
      <c r="S3" s="5"/>
      <c r="T3" s="5"/>
    </row>
    <row r="4" spans="1:9" ht="25.5" customHeight="1">
      <c r="A4" s="97" t="s">
        <v>130</v>
      </c>
      <c r="B4" s="97"/>
      <c r="C4" s="97"/>
      <c r="D4" s="97"/>
      <c r="E4" s="97"/>
      <c r="F4" s="97"/>
      <c r="G4" s="97"/>
      <c r="H4" s="97"/>
      <c r="I4" s="97"/>
    </row>
    <row r="5" spans="1:9" ht="21" customHeight="1">
      <c r="A5" s="84" t="s">
        <v>131</v>
      </c>
      <c r="B5" s="85"/>
      <c r="C5" s="85"/>
      <c r="D5" s="85"/>
      <c r="E5" s="85"/>
      <c r="F5" s="85"/>
      <c r="G5" s="85"/>
      <c r="H5" s="85"/>
      <c r="I5" s="85"/>
    </row>
    <row r="6" spans="3:9" ht="28.5" customHeight="1">
      <c r="C6" s="86" t="s">
        <v>95</v>
      </c>
      <c r="D6" s="86"/>
      <c r="E6" s="86"/>
      <c r="F6" s="86"/>
      <c r="G6" s="86"/>
      <c r="H6" s="86"/>
      <c r="I6" s="86"/>
    </row>
    <row r="7" ht="6" customHeight="1"/>
    <row r="8" spans="1:9" ht="24" customHeight="1">
      <c r="A8" s="87" t="s">
        <v>96</v>
      </c>
      <c r="B8" s="88" t="s">
        <v>97</v>
      </c>
      <c r="C8" s="89" t="s">
        <v>89</v>
      </c>
      <c r="D8" s="89" t="s">
        <v>90</v>
      </c>
      <c r="E8" s="90" t="s">
        <v>35</v>
      </c>
      <c r="F8" s="91"/>
      <c r="G8" s="91"/>
      <c r="H8" s="92"/>
      <c r="I8" s="88" t="s">
        <v>98</v>
      </c>
    </row>
    <row r="9" spans="1:9" s="9" customFormat="1" ht="75" customHeight="1">
      <c r="A9" s="87"/>
      <c r="B9" s="88"/>
      <c r="C9" s="89"/>
      <c r="D9" s="89"/>
      <c r="E9" s="8" t="s">
        <v>91</v>
      </c>
      <c r="F9" s="8" t="s">
        <v>92</v>
      </c>
      <c r="G9" s="8" t="s">
        <v>104</v>
      </c>
      <c r="H9" s="8" t="s">
        <v>105</v>
      </c>
      <c r="I9" s="88"/>
    </row>
    <row r="10" spans="1:9" s="14" customFormat="1" ht="18.75" customHeight="1">
      <c r="A10" s="10" t="s">
        <v>3</v>
      </c>
      <c r="B10" s="11" t="s">
        <v>4</v>
      </c>
      <c r="C10" s="12">
        <v>1</v>
      </c>
      <c r="D10" s="12">
        <v>2</v>
      </c>
      <c r="E10" s="12">
        <v>3</v>
      </c>
      <c r="F10" s="12">
        <v>4</v>
      </c>
      <c r="G10" s="12">
        <v>5</v>
      </c>
      <c r="H10" s="12">
        <v>6</v>
      </c>
      <c r="I10" s="13"/>
    </row>
    <row r="11" spans="1:9" s="9" customFormat="1" ht="27" customHeight="1">
      <c r="A11" s="10" t="s">
        <v>0</v>
      </c>
      <c r="B11" s="15" t="s">
        <v>81</v>
      </c>
      <c r="C11" s="16"/>
      <c r="D11" s="16"/>
      <c r="E11" s="17"/>
      <c r="F11" s="17"/>
      <c r="G11" s="18"/>
      <c r="H11" s="18"/>
      <c r="I11" s="11"/>
    </row>
    <row r="12" spans="1:9" s="20" customFormat="1" ht="20.25" customHeight="1">
      <c r="A12" s="10">
        <v>1</v>
      </c>
      <c r="B12" s="15" t="s">
        <v>82</v>
      </c>
      <c r="C12" s="16">
        <f>E12+F12+G12</f>
        <v>5394000</v>
      </c>
      <c r="D12" s="16">
        <f>+C12</f>
        <v>5394000</v>
      </c>
      <c r="E12" s="16">
        <f>E15+E20</f>
        <v>4194000</v>
      </c>
      <c r="F12" s="8">
        <f>F15+F20</f>
        <v>0</v>
      </c>
      <c r="G12" s="19">
        <f>G15+G20</f>
        <v>1200000</v>
      </c>
      <c r="H12" s="19"/>
      <c r="I12" s="8"/>
    </row>
    <row r="13" spans="1:9" s="20" customFormat="1" ht="21" customHeight="1" hidden="1">
      <c r="A13" s="21"/>
      <c r="B13" s="22" t="s">
        <v>35</v>
      </c>
      <c r="C13" s="16">
        <f aca="true" t="shared" si="0" ref="C13:C50">E13+F13+G13</f>
        <v>0</v>
      </c>
      <c r="D13" s="16">
        <f aca="true" t="shared" si="1" ref="D13:D76">+C13</f>
        <v>0</v>
      </c>
      <c r="E13" s="23"/>
      <c r="F13" s="23"/>
      <c r="G13" s="19"/>
      <c r="H13" s="19"/>
      <c r="I13" s="23"/>
    </row>
    <row r="14" spans="1:9" s="9" customFormat="1" ht="31.5" customHeight="1" hidden="1">
      <c r="A14" s="10" t="s">
        <v>6</v>
      </c>
      <c r="B14" s="24" t="s">
        <v>36</v>
      </c>
      <c r="C14" s="16">
        <f t="shared" si="0"/>
        <v>0</v>
      </c>
      <c r="D14" s="16">
        <f t="shared" si="1"/>
        <v>0</v>
      </c>
      <c r="E14" s="25"/>
      <c r="F14" s="25"/>
      <c r="G14" s="26"/>
      <c r="H14" s="26"/>
      <c r="I14" s="25"/>
    </row>
    <row r="15" spans="1:9" s="20" customFormat="1" ht="18" customHeight="1">
      <c r="A15" s="27" t="s">
        <v>61</v>
      </c>
      <c r="B15" s="28" t="s">
        <v>59</v>
      </c>
      <c r="C15" s="16">
        <f t="shared" si="0"/>
        <v>3273000</v>
      </c>
      <c r="D15" s="16">
        <f t="shared" si="1"/>
        <v>3273000</v>
      </c>
      <c r="E15" s="23">
        <f>E16+E17+E18</f>
        <v>2073000</v>
      </c>
      <c r="F15" s="23">
        <f>F16+F17+F18</f>
        <v>0</v>
      </c>
      <c r="G15" s="23">
        <f>G19</f>
        <v>1200000</v>
      </c>
      <c r="H15" s="23"/>
      <c r="I15" s="25"/>
    </row>
    <row r="16" spans="1:9" s="20" customFormat="1" ht="26.25" customHeight="1">
      <c r="A16" s="29"/>
      <c r="B16" s="30" t="s">
        <v>55</v>
      </c>
      <c r="C16" s="31">
        <f t="shared" si="0"/>
        <v>1400</v>
      </c>
      <c r="D16" s="16">
        <f t="shared" si="1"/>
        <v>1400</v>
      </c>
      <c r="E16" s="32">
        <v>1400</v>
      </c>
      <c r="F16" s="32"/>
      <c r="G16" s="33"/>
      <c r="H16" s="33"/>
      <c r="I16" s="23"/>
    </row>
    <row r="17" spans="1:9" s="20" customFormat="1" ht="33" customHeight="1">
      <c r="A17" s="29"/>
      <c r="B17" s="30" t="s">
        <v>56</v>
      </c>
      <c r="C17" s="31">
        <f t="shared" si="0"/>
        <v>6100</v>
      </c>
      <c r="D17" s="16">
        <f t="shared" si="1"/>
        <v>6100</v>
      </c>
      <c r="E17" s="32">
        <v>6100</v>
      </c>
      <c r="F17" s="32"/>
      <c r="G17" s="33"/>
      <c r="H17" s="33"/>
      <c r="I17" s="23"/>
    </row>
    <row r="18" spans="1:9" s="20" customFormat="1" ht="30.75" customHeight="1">
      <c r="A18" s="27"/>
      <c r="B18" s="30" t="s">
        <v>37</v>
      </c>
      <c r="C18" s="31">
        <f t="shared" si="0"/>
        <v>2065500</v>
      </c>
      <c r="D18" s="16">
        <f t="shared" si="1"/>
        <v>2065500</v>
      </c>
      <c r="E18" s="32">
        <v>2065500</v>
      </c>
      <c r="F18" s="32"/>
      <c r="G18" s="33"/>
      <c r="H18" s="33"/>
      <c r="I18" s="23"/>
    </row>
    <row r="19" spans="1:9" s="20" customFormat="1" ht="52.5" customHeight="1">
      <c r="A19" s="27"/>
      <c r="B19" s="34" t="s">
        <v>94</v>
      </c>
      <c r="C19" s="31">
        <f t="shared" si="0"/>
        <v>1200000</v>
      </c>
      <c r="D19" s="16">
        <f t="shared" si="1"/>
        <v>1200000</v>
      </c>
      <c r="E19" s="32"/>
      <c r="F19" s="32"/>
      <c r="G19" s="33">
        <v>1200000</v>
      </c>
      <c r="H19" s="33"/>
      <c r="I19" s="23"/>
    </row>
    <row r="20" spans="1:9" s="20" customFormat="1" ht="25.5" customHeight="1">
      <c r="A20" s="27" t="s">
        <v>52</v>
      </c>
      <c r="B20" s="15" t="s">
        <v>60</v>
      </c>
      <c r="C20" s="16">
        <f t="shared" si="0"/>
        <v>2121000</v>
      </c>
      <c r="D20" s="16">
        <f t="shared" si="1"/>
        <v>2121000</v>
      </c>
      <c r="E20" s="35">
        <f>E21+E22+E23+E24</f>
        <v>2121000</v>
      </c>
      <c r="F20" s="35"/>
      <c r="G20" s="36"/>
      <c r="H20" s="36"/>
      <c r="I20" s="35"/>
    </row>
    <row r="21" spans="1:9" s="37" customFormat="1" ht="27" customHeight="1">
      <c r="A21" s="29"/>
      <c r="B21" s="30" t="s">
        <v>58</v>
      </c>
      <c r="C21" s="31">
        <f t="shared" si="0"/>
        <v>1440000</v>
      </c>
      <c r="D21" s="16">
        <f t="shared" si="1"/>
        <v>1440000</v>
      </c>
      <c r="E21" s="32">
        <v>1440000</v>
      </c>
      <c r="F21" s="32"/>
      <c r="G21" s="33"/>
      <c r="H21" s="33"/>
      <c r="I21" s="23"/>
    </row>
    <row r="22" spans="1:9" s="37" customFormat="1" ht="28.5" customHeight="1">
      <c r="A22" s="29"/>
      <c r="B22" s="30" t="s">
        <v>57</v>
      </c>
      <c r="C22" s="31">
        <v>630000</v>
      </c>
      <c r="D22" s="16">
        <f t="shared" si="1"/>
        <v>630000</v>
      </c>
      <c r="E22" s="32">
        <v>630000</v>
      </c>
      <c r="F22" s="32"/>
      <c r="G22" s="33"/>
      <c r="H22" s="33"/>
      <c r="I22" s="23"/>
    </row>
    <row r="23" spans="1:9" s="20" customFormat="1" ht="36" customHeight="1">
      <c r="A23" s="29"/>
      <c r="B23" s="30" t="s">
        <v>43</v>
      </c>
      <c r="C23" s="31">
        <f t="shared" si="0"/>
        <v>50000</v>
      </c>
      <c r="D23" s="16">
        <f t="shared" si="1"/>
        <v>50000</v>
      </c>
      <c r="E23" s="32">
        <v>50000</v>
      </c>
      <c r="F23" s="32"/>
      <c r="G23" s="33"/>
      <c r="H23" s="33"/>
      <c r="I23" s="23"/>
    </row>
    <row r="24" spans="1:9" s="20" customFormat="1" ht="31.5" customHeight="1">
      <c r="A24" s="29"/>
      <c r="B24" s="30" t="s">
        <v>62</v>
      </c>
      <c r="C24" s="31">
        <f t="shared" si="0"/>
        <v>1000</v>
      </c>
      <c r="D24" s="16">
        <f t="shared" si="1"/>
        <v>1000</v>
      </c>
      <c r="E24" s="32">
        <v>1000</v>
      </c>
      <c r="F24" s="32"/>
      <c r="G24" s="33"/>
      <c r="H24" s="33"/>
      <c r="I24" s="23"/>
    </row>
    <row r="25" spans="1:9" s="4" customFormat="1" ht="28.5" customHeight="1">
      <c r="A25" s="38">
        <v>2</v>
      </c>
      <c r="B25" s="13" t="s">
        <v>100</v>
      </c>
      <c r="C25" s="16">
        <f t="shared" si="0"/>
        <v>1961000</v>
      </c>
      <c r="D25" s="16">
        <f t="shared" si="1"/>
        <v>1961000</v>
      </c>
      <c r="E25" s="39">
        <v>1961000</v>
      </c>
      <c r="F25" s="39"/>
      <c r="G25" s="40"/>
      <c r="H25" s="40"/>
      <c r="I25" s="28"/>
    </row>
    <row r="26" spans="1:9" s="4" customFormat="1" ht="26.25" customHeight="1">
      <c r="A26" s="38"/>
      <c r="B26" s="41" t="s">
        <v>106</v>
      </c>
      <c r="C26" s="31">
        <f>E26</f>
        <v>184000</v>
      </c>
      <c r="D26" s="16">
        <f t="shared" si="1"/>
        <v>184000</v>
      </c>
      <c r="E26" s="42">
        <v>184000</v>
      </c>
      <c r="F26" s="39"/>
      <c r="G26" s="40"/>
      <c r="H26" s="40"/>
      <c r="I26" s="28"/>
    </row>
    <row r="27" spans="1:9" s="4" customFormat="1" ht="28.5" customHeight="1" hidden="1">
      <c r="A27" s="38">
        <v>3</v>
      </c>
      <c r="B27" s="13" t="s">
        <v>87</v>
      </c>
      <c r="C27" s="16">
        <f t="shared" si="0"/>
        <v>9992000</v>
      </c>
      <c r="D27" s="16">
        <f t="shared" si="1"/>
        <v>9992000</v>
      </c>
      <c r="E27" s="39">
        <f>E28+E29</f>
        <v>6734000</v>
      </c>
      <c r="F27" s="39">
        <f>F28+F29</f>
        <v>3258000</v>
      </c>
      <c r="G27" s="40"/>
      <c r="H27" s="40"/>
      <c r="I27" s="28"/>
    </row>
    <row r="28" spans="1:9" ht="24.75" customHeight="1" hidden="1">
      <c r="A28" s="43" t="s">
        <v>6</v>
      </c>
      <c r="B28" s="41" t="s">
        <v>83</v>
      </c>
      <c r="C28" s="31">
        <f t="shared" si="0"/>
        <v>9042000</v>
      </c>
      <c r="D28" s="16">
        <f t="shared" si="1"/>
        <v>9042000</v>
      </c>
      <c r="E28" s="42">
        <f>539000+3539000+1656000-193000+383000</f>
        <v>5924000</v>
      </c>
      <c r="F28" s="42">
        <f>338000+2780000</f>
        <v>3118000</v>
      </c>
      <c r="G28" s="44"/>
      <c r="H28" s="44"/>
      <c r="I28" s="45"/>
    </row>
    <row r="29" spans="1:9" ht="42.75" customHeight="1" hidden="1">
      <c r="A29" s="43" t="s">
        <v>7</v>
      </c>
      <c r="B29" s="41" t="s">
        <v>85</v>
      </c>
      <c r="C29" s="31">
        <f t="shared" si="0"/>
        <v>950000</v>
      </c>
      <c r="D29" s="16">
        <f t="shared" si="1"/>
        <v>950000</v>
      </c>
      <c r="E29" s="42">
        <f>950000-F29</f>
        <v>810000</v>
      </c>
      <c r="F29" s="42">
        <v>140000</v>
      </c>
      <c r="G29" s="44"/>
      <c r="H29" s="44"/>
      <c r="I29" s="45"/>
    </row>
    <row r="30" spans="1:9" s="4" customFormat="1" ht="33.75" customHeight="1" hidden="1">
      <c r="A30" s="38"/>
      <c r="B30" s="46" t="s">
        <v>84</v>
      </c>
      <c r="C30" s="16">
        <f t="shared" si="0"/>
        <v>1961000</v>
      </c>
      <c r="D30" s="16">
        <f t="shared" si="1"/>
        <v>1961000</v>
      </c>
      <c r="E30" s="16">
        <f>+E25</f>
        <v>1961000</v>
      </c>
      <c r="F30" s="16">
        <f>+F25</f>
        <v>0</v>
      </c>
      <c r="G30" s="47">
        <f>+G25</f>
        <v>0</v>
      </c>
      <c r="H30" s="47"/>
      <c r="I30" s="16"/>
    </row>
    <row r="31" spans="1:9" ht="40.5" customHeight="1" hidden="1">
      <c r="A31" s="43"/>
      <c r="B31" s="48" t="s">
        <v>44</v>
      </c>
      <c r="C31" s="16">
        <f t="shared" si="0"/>
        <v>1014000</v>
      </c>
      <c r="D31" s="16">
        <f t="shared" si="1"/>
        <v>1014000</v>
      </c>
      <c r="E31" s="44">
        <v>1014000</v>
      </c>
      <c r="F31" s="44"/>
      <c r="G31" s="44"/>
      <c r="H31" s="44"/>
      <c r="I31" s="45"/>
    </row>
    <row r="32" spans="1:9" ht="51.75" customHeight="1" hidden="1">
      <c r="A32" s="43"/>
      <c r="B32" s="48" t="s">
        <v>51</v>
      </c>
      <c r="C32" s="16">
        <f t="shared" si="0"/>
        <v>186000</v>
      </c>
      <c r="D32" s="16">
        <f t="shared" si="1"/>
        <v>186000</v>
      </c>
      <c r="E32" s="44">
        <v>186000</v>
      </c>
      <c r="F32" s="44"/>
      <c r="G32" s="44"/>
      <c r="H32" s="44"/>
      <c r="I32" s="45"/>
    </row>
    <row r="33" spans="1:9" ht="36" customHeight="1" hidden="1">
      <c r="A33" s="43"/>
      <c r="B33" s="48" t="s">
        <v>39</v>
      </c>
      <c r="C33" s="16">
        <f t="shared" si="0"/>
        <v>40000</v>
      </c>
      <c r="D33" s="16">
        <f t="shared" si="1"/>
        <v>40000</v>
      </c>
      <c r="E33" s="44">
        <v>40000</v>
      </c>
      <c r="F33" s="44"/>
      <c r="G33" s="44"/>
      <c r="H33" s="44"/>
      <c r="I33" s="45"/>
    </row>
    <row r="34" spans="1:9" ht="19.5" customHeight="1" hidden="1">
      <c r="A34" s="43"/>
      <c r="B34" s="48" t="s">
        <v>54</v>
      </c>
      <c r="C34" s="16">
        <f t="shared" si="0"/>
        <v>20000</v>
      </c>
      <c r="D34" s="16">
        <f t="shared" si="1"/>
        <v>20000</v>
      </c>
      <c r="E34" s="44">
        <v>20000</v>
      </c>
      <c r="F34" s="44"/>
      <c r="G34" s="44"/>
      <c r="H34" s="44"/>
      <c r="I34" s="45"/>
    </row>
    <row r="35" spans="1:9" ht="19.5" customHeight="1" hidden="1">
      <c r="A35" s="43"/>
      <c r="B35" s="48" t="s">
        <v>40</v>
      </c>
      <c r="C35" s="16">
        <f t="shared" si="0"/>
        <v>15000</v>
      </c>
      <c r="D35" s="16">
        <f t="shared" si="1"/>
        <v>15000</v>
      </c>
      <c r="E35" s="44">
        <v>15000</v>
      </c>
      <c r="F35" s="44"/>
      <c r="G35" s="44"/>
      <c r="H35" s="44"/>
      <c r="I35" s="45"/>
    </row>
    <row r="36" spans="1:9" ht="19.5" customHeight="1" hidden="1">
      <c r="A36" s="43"/>
      <c r="B36" s="48" t="s">
        <v>29</v>
      </c>
      <c r="C36" s="16">
        <f t="shared" si="0"/>
        <v>20000</v>
      </c>
      <c r="D36" s="16">
        <f t="shared" si="1"/>
        <v>20000</v>
      </c>
      <c r="E36" s="44">
        <v>20000</v>
      </c>
      <c r="F36" s="44"/>
      <c r="G36" s="44"/>
      <c r="H36" s="44"/>
      <c r="I36" s="45"/>
    </row>
    <row r="37" spans="1:9" ht="27" customHeight="1" hidden="1">
      <c r="A37" s="43"/>
      <c r="B37" s="48" t="s">
        <v>65</v>
      </c>
      <c r="C37" s="16">
        <f t="shared" si="0"/>
        <v>50000</v>
      </c>
      <c r="D37" s="16">
        <f t="shared" si="1"/>
        <v>50000</v>
      </c>
      <c r="E37" s="44">
        <v>50000</v>
      </c>
      <c r="F37" s="44"/>
      <c r="G37" s="44"/>
      <c r="H37" s="44"/>
      <c r="I37" s="45"/>
    </row>
    <row r="38" spans="1:9" ht="27" customHeight="1" hidden="1">
      <c r="A38" s="43"/>
      <c r="B38" s="45" t="s">
        <v>66</v>
      </c>
      <c r="C38" s="16">
        <f t="shared" si="0"/>
        <v>15000</v>
      </c>
      <c r="D38" s="16">
        <f t="shared" si="1"/>
        <v>15000</v>
      </c>
      <c r="E38" s="44">
        <v>15000</v>
      </c>
      <c r="F38" s="44"/>
      <c r="G38" s="44"/>
      <c r="H38" s="44"/>
      <c r="I38" s="45"/>
    </row>
    <row r="39" spans="1:10" ht="32.25" customHeight="1" hidden="1">
      <c r="A39" s="45"/>
      <c r="B39" s="45" t="s">
        <v>67</v>
      </c>
      <c r="C39" s="16">
        <f t="shared" si="0"/>
        <v>29000</v>
      </c>
      <c r="D39" s="16">
        <f t="shared" si="1"/>
        <v>29000</v>
      </c>
      <c r="E39" s="49">
        <v>29000</v>
      </c>
      <c r="F39" s="50"/>
      <c r="G39" s="51"/>
      <c r="H39" s="51"/>
      <c r="I39" s="52"/>
      <c r="J39" s="53"/>
    </row>
    <row r="40" spans="1:9" s="4" customFormat="1" ht="23.25" customHeight="1">
      <c r="A40" s="10">
        <v>3</v>
      </c>
      <c r="B40" s="13" t="s">
        <v>101</v>
      </c>
      <c r="C40" s="16">
        <f>E40+G40</f>
        <v>3433000</v>
      </c>
      <c r="D40" s="16">
        <f t="shared" si="1"/>
        <v>3433000</v>
      </c>
      <c r="E40" s="16">
        <f>E41+E46</f>
        <v>2233000</v>
      </c>
      <c r="F40" s="16">
        <f>F41+F46</f>
        <v>0</v>
      </c>
      <c r="G40" s="47">
        <f>G41+G46</f>
        <v>1200000</v>
      </c>
      <c r="H40" s="47"/>
      <c r="I40" s="39"/>
    </row>
    <row r="41" spans="1:9" ht="27.75" customHeight="1">
      <c r="A41" s="27">
        <v>3.1</v>
      </c>
      <c r="B41" s="54" t="s">
        <v>79</v>
      </c>
      <c r="C41" s="16">
        <f>C15</f>
        <v>3273000</v>
      </c>
      <c r="D41" s="16">
        <f t="shared" si="1"/>
        <v>3273000</v>
      </c>
      <c r="E41" s="16">
        <f>E15</f>
        <v>2073000</v>
      </c>
      <c r="F41" s="31">
        <f>F15</f>
        <v>0</v>
      </c>
      <c r="G41" s="47">
        <f>G15</f>
        <v>1200000</v>
      </c>
      <c r="H41" s="47"/>
      <c r="I41" s="34"/>
    </row>
    <row r="42" spans="1:9" ht="30" customHeight="1">
      <c r="A42" s="29"/>
      <c r="B42" s="30" t="s">
        <v>55</v>
      </c>
      <c r="C42" s="31">
        <f t="shared" si="0"/>
        <v>1400</v>
      </c>
      <c r="D42" s="16">
        <f t="shared" si="1"/>
        <v>1400</v>
      </c>
      <c r="E42" s="32">
        <v>1400</v>
      </c>
      <c r="F42" s="55"/>
      <c r="G42" s="55"/>
      <c r="H42" s="55"/>
      <c r="I42" s="45"/>
    </row>
    <row r="43" spans="1:9" ht="30.75" customHeight="1">
      <c r="A43" s="29"/>
      <c r="B43" s="30" t="s">
        <v>56</v>
      </c>
      <c r="C43" s="31">
        <f t="shared" si="0"/>
        <v>6100</v>
      </c>
      <c r="D43" s="16">
        <f t="shared" si="1"/>
        <v>6100</v>
      </c>
      <c r="E43" s="32">
        <v>6100</v>
      </c>
      <c r="F43" s="55"/>
      <c r="G43" s="55"/>
      <c r="H43" s="55"/>
      <c r="I43" s="34"/>
    </row>
    <row r="44" spans="1:9" ht="36.75" customHeight="1">
      <c r="A44" s="29"/>
      <c r="B44" s="30" t="s">
        <v>37</v>
      </c>
      <c r="C44" s="31">
        <f t="shared" si="0"/>
        <v>2065500</v>
      </c>
      <c r="D44" s="16">
        <f t="shared" si="1"/>
        <v>2065500</v>
      </c>
      <c r="E44" s="32">
        <v>2065500</v>
      </c>
      <c r="F44" s="55"/>
      <c r="G44" s="55"/>
      <c r="H44" s="55"/>
      <c r="I44" s="45"/>
    </row>
    <row r="45" spans="1:9" ht="45.75" customHeight="1">
      <c r="A45" s="29"/>
      <c r="B45" s="34" t="s">
        <v>94</v>
      </c>
      <c r="C45" s="31">
        <f>G45</f>
        <v>1200000</v>
      </c>
      <c r="D45" s="16">
        <f t="shared" si="1"/>
        <v>1200000</v>
      </c>
      <c r="E45" s="32"/>
      <c r="F45" s="55"/>
      <c r="G45" s="55">
        <v>1200000</v>
      </c>
      <c r="H45" s="55"/>
      <c r="I45" s="45"/>
    </row>
    <row r="46" spans="1:12" ht="27" customHeight="1">
      <c r="A46" s="27">
        <v>3.2</v>
      </c>
      <c r="B46" s="15" t="s">
        <v>80</v>
      </c>
      <c r="C46" s="35">
        <f t="shared" si="0"/>
        <v>160000</v>
      </c>
      <c r="D46" s="16">
        <f t="shared" si="1"/>
        <v>160000</v>
      </c>
      <c r="E46" s="35">
        <f>E47+E48+E49+E50</f>
        <v>160000</v>
      </c>
      <c r="F46" s="55"/>
      <c r="G46" s="55"/>
      <c r="H46" s="55"/>
      <c r="I46" s="34"/>
      <c r="L46" s="56"/>
    </row>
    <row r="47" spans="1:9" ht="15.75" customHeight="1">
      <c r="A47" s="29"/>
      <c r="B47" s="30" t="s">
        <v>57</v>
      </c>
      <c r="C47" s="32">
        <f t="shared" si="0"/>
        <v>126100</v>
      </c>
      <c r="D47" s="16">
        <f t="shared" si="1"/>
        <v>126100</v>
      </c>
      <c r="E47" s="32">
        <f>160000-E48-E49-E50</f>
        <v>126100</v>
      </c>
      <c r="F47" s="55"/>
      <c r="G47" s="55"/>
      <c r="H47" s="55"/>
      <c r="I47" s="34"/>
    </row>
    <row r="48" spans="1:9" ht="22.5" customHeight="1">
      <c r="A48" s="29"/>
      <c r="B48" s="30" t="s">
        <v>43</v>
      </c>
      <c r="C48" s="32">
        <f t="shared" si="0"/>
        <v>5000</v>
      </c>
      <c r="D48" s="16">
        <f t="shared" si="1"/>
        <v>5000</v>
      </c>
      <c r="E48" s="32">
        <v>5000</v>
      </c>
      <c r="F48" s="55"/>
      <c r="G48" s="55"/>
      <c r="H48" s="55"/>
      <c r="I48" s="34"/>
    </row>
    <row r="49" spans="1:9" ht="32.25" customHeight="1">
      <c r="A49" s="29"/>
      <c r="B49" s="30" t="s">
        <v>62</v>
      </c>
      <c r="C49" s="32">
        <f t="shared" si="0"/>
        <v>100</v>
      </c>
      <c r="D49" s="16">
        <f t="shared" si="1"/>
        <v>100</v>
      </c>
      <c r="E49" s="32">
        <v>100</v>
      </c>
      <c r="F49" s="55"/>
      <c r="G49" s="55"/>
      <c r="H49" s="55"/>
      <c r="I49" s="34"/>
    </row>
    <row r="50" spans="1:9" ht="32.25" customHeight="1">
      <c r="A50" s="29"/>
      <c r="B50" s="30" t="s">
        <v>93</v>
      </c>
      <c r="C50" s="32">
        <f t="shared" si="0"/>
        <v>28800</v>
      </c>
      <c r="D50" s="16">
        <f t="shared" si="1"/>
        <v>28800</v>
      </c>
      <c r="E50" s="32">
        <v>28800</v>
      </c>
      <c r="F50" s="55"/>
      <c r="G50" s="55"/>
      <c r="H50" s="55"/>
      <c r="I50" s="34"/>
    </row>
    <row r="51" spans="1:9" s="59" customFormat="1" ht="21" customHeight="1">
      <c r="A51" s="57" t="s">
        <v>1</v>
      </c>
      <c r="B51" s="58" t="s">
        <v>107</v>
      </c>
      <c r="C51" s="16">
        <f>+E51+F51+G51+H51+I51</f>
        <v>43619000</v>
      </c>
      <c r="D51" s="16">
        <f t="shared" si="1"/>
        <v>43619000</v>
      </c>
      <c r="E51" s="16">
        <f>+E52+E53+E54</f>
        <v>38817000</v>
      </c>
      <c r="F51" s="16">
        <f>+F52+F53+F54</f>
        <v>3352000</v>
      </c>
      <c r="G51" s="16">
        <f>+G52+G53+G54</f>
        <v>0</v>
      </c>
      <c r="H51" s="16">
        <f>+H52+H53+H54</f>
        <v>1450000</v>
      </c>
      <c r="I51" s="16">
        <f>+I52+I53+I54</f>
        <v>0</v>
      </c>
    </row>
    <row r="52" spans="1:9" s="62" customFormat="1" ht="25.5" customHeight="1">
      <c r="A52" s="60">
        <v>1</v>
      </c>
      <c r="B52" s="61" t="s">
        <v>108</v>
      </c>
      <c r="C52" s="16">
        <f>+E52+F52+G52+H52+I52</f>
        <v>10671000</v>
      </c>
      <c r="D52" s="16">
        <f t="shared" si="1"/>
        <v>10671000</v>
      </c>
      <c r="E52" s="31">
        <f>+E55+E59+E118</f>
        <v>7319000</v>
      </c>
      <c r="F52" s="31">
        <f>+F55+F59</f>
        <v>3352000</v>
      </c>
      <c r="G52" s="31">
        <f>+G55+G59</f>
        <v>0</v>
      </c>
      <c r="H52" s="31">
        <f>+H55+H59</f>
        <v>0</v>
      </c>
      <c r="I52" s="31">
        <f>+I55+I59</f>
        <v>0</v>
      </c>
    </row>
    <row r="53" spans="1:9" s="62" customFormat="1" ht="21.75" customHeight="1">
      <c r="A53" s="60">
        <v>2</v>
      </c>
      <c r="B53" s="61" t="s">
        <v>109</v>
      </c>
      <c r="C53" s="16">
        <f>+E53+F53+G53+H53+I53</f>
        <v>7148000</v>
      </c>
      <c r="D53" s="16">
        <f t="shared" si="1"/>
        <v>7148000</v>
      </c>
      <c r="E53" s="31">
        <f>+E129+E123</f>
        <v>7148000</v>
      </c>
      <c r="F53" s="31">
        <f>+F129+F123</f>
        <v>0</v>
      </c>
      <c r="G53" s="31">
        <f>+G129+G123</f>
        <v>0</v>
      </c>
      <c r="H53" s="31">
        <f>+H129+H123</f>
        <v>0</v>
      </c>
      <c r="I53" s="31">
        <f>+I129+I123</f>
        <v>0</v>
      </c>
    </row>
    <row r="54" spans="1:9" s="62" customFormat="1" ht="37.5" customHeight="1">
      <c r="A54" s="60">
        <v>3</v>
      </c>
      <c r="B54" s="41" t="s">
        <v>110</v>
      </c>
      <c r="C54" s="16">
        <f>+E54+F54+G54+H54+I54</f>
        <v>25800000</v>
      </c>
      <c r="D54" s="16">
        <f t="shared" si="1"/>
        <v>25800000</v>
      </c>
      <c r="E54" s="31">
        <f>+E126</f>
        <v>24350000</v>
      </c>
      <c r="F54" s="31">
        <f>+F126</f>
        <v>0</v>
      </c>
      <c r="G54" s="31">
        <f>+G126</f>
        <v>0</v>
      </c>
      <c r="H54" s="31">
        <f>+H126</f>
        <v>1450000</v>
      </c>
      <c r="I54" s="31">
        <f>+I126</f>
        <v>0</v>
      </c>
    </row>
    <row r="55" spans="1:9" s="59" customFormat="1" ht="42" customHeight="1">
      <c r="A55" s="57" t="s">
        <v>111</v>
      </c>
      <c r="B55" s="63" t="s">
        <v>112</v>
      </c>
      <c r="C55" s="16">
        <f>+C56+C57</f>
        <v>169000</v>
      </c>
      <c r="D55" s="16">
        <f t="shared" si="1"/>
        <v>169000</v>
      </c>
      <c r="E55" s="16">
        <f>+E56+E57</f>
        <v>121000</v>
      </c>
      <c r="F55" s="16">
        <f>+F56+F57</f>
        <v>48000</v>
      </c>
      <c r="G55" s="16">
        <f>+G56+G57</f>
        <v>0</v>
      </c>
      <c r="H55" s="16">
        <f>+H56+H57</f>
        <v>0</v>
      </c>
      <c r="I55" s="16"/>
    </row>
    <row r="56" spans="1:9" s="62" customFormat="1" ht="25.5" customHeight="1">
      <c r="A56" s="60">
        <v>1</v>
      </c>
      <c r="B56" s="41" t="s">
        <v>108</v>
      </c>
      <c r="C56" s="31">
        <f>+E56+F56</f>
        <v>169000</v>
      </c>
      <c r="D56" s="16">
        <f t="shared" si="1"/>
        <v>169000</v>
      </c>
      <c r="E56" s="31">
        <f>+'[1]VPS'!D52</f>
        <v>121000</v>
      </c>
      <c r="F56" s="31">
        <f>+'[1]TT'!E57</f>
        <v>48000</v>
      </c>
      <c r="G56" s="31"/>
      <c r="H56" s="31"/>
      <c r="I56" s="31"/>
    </row>
    <row r="57" spans="1:9" s="62" customFormat="1" ht="25.5" customHeight="1">
      <c r="A57" s="60">
        <v>2</v>
      </c>
      <c r="B57" s="61" t="s">
        <v>109</v>
      </c>
      <c r="C57" s="31"/>
      <c r="D57" s="16">
        <f t="shared" si="1"/>
        <v>0</v>
      </c>
      <c r="E57" s="31"/>
      <c r="F57" s="31"/>
      <c r="G57" s="31"/>
      <c r="H57" s="31"/>
      <c r="I57" s="31"/>
    </row>
    <row r="58" spans="1:9" s="59" customFormat="1" ht="25.5" customHeight="1">
      <c r="A58" s="57" t="s">
        <v>113</v>
      </c>
      <c r="B58" s="58" t="s">
        <v>114</v>
      </c>
      <c r="C58" s="16">
        <f aca="true" t="shared" si="2" ref="C58:I58">+C59+C118+C123+C126+C129</f>
        <v>43450000</v>
      </c>
      <c r="D58" s="16">
        <f t="shared" si="1"/>
        <v>43450000</v>
      </c>
      <c r="E58" s="16">
        <f t="shared" si="2"/>
        <v>38696000</v>
      </c>
      <c r="F58" s="16">
        <f t="shared" si="2"/>
        <v>3304000</v>
      </c>
      <c r="G58" s="16">
        <f t="shared" si="2"/>
        <v>0</v>
      </c>
      <c r="H58" s="16">
        <f t="shared" si="2"/>
        <v>1450000</v>
      </c>
      <c r="I58" s="16">
        <f t="shared" si="2"/>
        <v>0</v>
      </c>
    </row>
    <row r="59" spans="1:10" s="4" customFormat="1" ht="20.25" customHeight="1">
      <c r="A59" s="27">
        <v>1</v>
      </c>
      <c r="B59" s="13" t="s">
        <v>99</v>
      </c>
      <c r="C59" s="16">
        <f aca="true" t="shared" si="3" ref="C59:C122">+E59+F59+G59+H59+I59</f>
        <v>9002000</v>
      </c>
      <c r="D59" s="16">
        <f t="shared" si="1"/>
        <v>9002000</v>
      </c>
      <c r="E59" s="16">
        <f>E60+E61</f>
        <v>5698000</v>
      </c>
      <c r="F59" s="16">
        <f>F60+F61</f>
        <v>3304000</v>
      </c>
      <c r="G59" s="47"/>
      <c r="H59" s="47"/>
      <c r="I59" s="16"/>
      <c r="J59" s="59"/>
    </row>
    <row r="60" spans="1:10" s="4" customFormat="1" ht="24.75" customHeight="1">
      <c r="A60" s="29">
        <v>1.1</v>
      </c>
      <c r="B60" s="41" t="s">
        <v>115</v>
      </c>
      <c r="C60" s="31">
        <f t="shared" si="3"/>
        <v>7693000</v>
      </c>
      <c r="D60" s="16">
        <f t="shared" si="1"/>
        <v>7693000</v>
      </c>
      <c r="E60" s="44">
        <f>'[1]VPS'!D54</f>
        <v>4532000</v>
      </c>
      <c r="F60" s="44">
        <f>'[1]TT'!E59</f>
        <v>3161000</v>
      </c>
      <c r="G60" s="44"/>
      <c r="H60" s="44"/>
      <c r="I60" s="16"/>
      <c r="J60" s="64"/>
    </row>
    <row r="61" spans="1:10" s="4" customFormat="1" ht="22.5" customHeight="1">
      <c r="A61" s="29">
        <v>1.2</v>
      </c>
      <c r="B61" s="41" t="s">
        <v>116</v>
      </c>
      <c r="C61" s="31">
        <f t="shared" si="3"/>
        <v>1309000</v>
      </c>
      <c r="D61" s="16">
        <f t="shared" si="1"/>
        <v>1309000</v>
      </c>
      <c r="E61" s="31">
        <f>'[1]VPS'!D55</f>
        <v>1166000</v>
      </c>
      <c r="F61" s="31">
        <f>'[1]TT'!E60</f>
        <v>143000</v>
      </c>
      <c r="G61" s="47"/>
      <c r="H61" s="47"/>
      <c r="I61" s="28"/>
      <c r="J61" s="64"/>
    </row>
    <row r="62" spans="1:10" s="4" customFormat="1" ht="34.5" customHeight="1" hidden="1">
      <c r="A62" s="27"/>
      <c r="B62" s="65" t="s">
        <v>86</v>
      </c>
      <c r="C62" s="16">
        <f t="shared" si="3"/>
        <v>0</v>
      </c>
      <c r="D62" s="16">
        <f t="shared" si="1"/>
        <v>0</v>
      </c>
      <c r="E62" s="40"/>
      <c r="F62" s="40"/>
      <c r="G62" s="40"/>
      <c r="H62" s="40"/>
      <c r="I62" s="28"/>
      <c r="J62" s="64"/>
    </row>
    <row r="63" spans="1:10" s="71" customFormat="1" ht="34.5" customHeight="1" hidden="1">
      <c r="A63" s="66">
        <v>1</v>
      </c>
      <c r="B63" s="67" t="s">
        <v>83</v>
      </c>
      <c r="C63" s="16">
        <f t="shared" si="3"/>
        <v>0</v>
      </c>
      <c r="D63" s="16">
        <f t="shared" si="1"/>
        <v>0</v>
      </c>
      <c r="E63" s="68"/>
      <c r="F63" s="68"/>
      <c r="G63" s="68"/>
      <c r="H63" s="68"/>
      <c r="I63" s="69"/>
      <c r="J63" s="70"/>
    </row>
    <row r="64" spans="1:9" ht="69" customHeight="1" hidden="1">
      <c r="A64" s="43">
        <v>1.1</v>
      </c>
      <c r="B64" s="15" t="s">
        <v>77</v>
      </c>
      <c r="C64" s="16">
        <f t="shared" si="3"/>
        <v>5823439.52</v>
      </c>
      <c r="D64" s="16">
        <f t="shared" si="1"/>
        <v>5823439.52</v>
      </c>
      <c r="E64" s="72">
        <f>E66+E69+E81+E80+E86</f>
        <v>3201239.52</v>
      </c>
      <c r="F64" s="72">
        <f>F66+F69+F81+F80+F86</f>
        <v>2622200</v>
      </c>
      <c r="G64" s="72">
        <f>G66+G69+G81+G80+G86</f>
        <v>0</v>
      </c>
      <c r="H64" s="72"/>
      <c r="I64" s="45"/>
    </row>
    <row r="65" spans="1:9" s="77" customFormat="1" ht="36.75" customHeight="1" hidden="1">
      <c r="A65" s="73"/>
      <c r="B65" s="74" t="s">
        <v>78</v>
      </c>
      <c r="C65" s="16">
        <f t="shared" si="3"/>
        <v>0</v>
      </c>
      <c r="D65" s="16">
        <f t="shared" si="1"/>
        <v>0</v>
      </c>
      <c r="E65" s="75"/>
      <c r="F65" s="75"/>
      <c r="G65" s="75"/>
      <c r="H65" s="75"/>
      <c r="I65" s="76"/>
    </row>
    <row r="66" spans="1:9" ht="21" customHeight="1" hidden="1">
      <c r="A66" s="38"/>
      <c r="B66" s="13" t="s">
        <v>14</v>
      </c>
      <c r="C66" s="16">
        <f t="shared" si="3"/>
        <v>3537205</v>
      </c>
      <c r="D66" s="16">
        <f t="shared" si="1"/>
        <v>3537205</v>
      </c>
      <c r="E66" s="72">
        <f>E67+E68</f>
        <v>2010805</v>
      </c>
      <c r="F66" s="72">
        <f>+F67+F68</f>
        <v>1526400</v>
      </c>
      <c r="G66" s="72"/>
      <c r="H66" s="72"/>
      <c r="I66" s="45"/>
    </row>
    <row r="67" spans="1:9" ht="18" customHeight="1" hidden="1">
      <c r="A67" s="43"/>
      <c r="B67" s="41" t="s">
        <v>45</v>
      </c>
      <c r="C67" s="16">
        <f t="shared" si="3"/>
        <v>3248453</v>
      </c>
      <c r="D67" s="16">
        <f t="shared" si="1"/>
        <v>3248453</v>
      </c>
      <c r="E67" s="78">
        <f>1829724+11000-271</f>
        <v>1840453</v>
      </c>
      <c r="F67" s="78">
        <f>116467*12-604+11000</f>
        <v>1408000</v>
      </c>
      <c r="G67" s="78"/>
      <c r="H67" s="78"/>
      <c r="I67" s="45"/>
    </row>
    <row r="68" spans="1:9" ht="17.25" customHeight="1" hidden="1">
      <c r="A68" s="43"/>
      <c r="B68" s="41" t="s">
        <v>15</v>
      </c>
      <c r="C68" s="16">
        <f t="shared" si="3"/>
        <v>288752</v>
      </c>
      <c r="D68" s="16">
        <f t="shared" si="1"/>
        <v>288752</v>
      </c>
      <c r="E68" s="78">
        <v>170352</v>
      </c>
      <c r="F68" s="78">
        <v>118400</v>
      </c>
      <c r="G68" s="78"/>
      <c r="H68" s="78"/>
      <c r="I68" s="45"/>
    </row>
    <row r="69" spans="1:9" ht="25.5" customHeight="1" hidden="1">
      <c r="A69" s="38"/>
      <c r="B69" s="13" t="s">
        <v>13</v>
      </c>
      <c r="C69" s="16">
        <f t="shared" si="3"/>
        <v>1442973</v>
      </c>
      <c r="D69" s="16">
        <f t="shared" si="1"/>
        <v>1442973</v>
      </c>
      <c r="E69" s="72">
        <f>E70+E71+E72+E77+E78+E79</f>
        <v>710073</v>
      </c>
      <c r="F69" s="72">
        <f>SUM(F70:F79)</f>
        <v>732900</v>
      </c>
      <c r="G69" s="72"/>
      <c r="H69" s="72"/>
      <c r="I69" s="45"/>
    </row>
    <row r="70" spans="1:9" ht="16.5" customHeight="1" hidden="1">
      <c r="A70" s="43"/>
      <c r="B70" s="41" t="s">
        <v>16</v>
      </c>
      <c r="C70" s="16">
        <f t="shared" si="3"/>
        <v>123280</v>
      </c>
      <c r="D70" s="16">
        <f t="shared" si="1"/>
        <v>123280</v>
      </c>
      <c r="E70" s="78">
        <v>106080</v>
      </c>
      <c r="F70" s="78">
        <v>17200</v>
      </c>
      <c r="G70" s="78"/>
      <c r="H70" s="78"/>
      <c r="I70" s="45"/>
    </row>
    <row r="71" spans="1:9" ht="32.25" customHeight="1" hidden="1">
      <c r="A71" s="43"/>
      <c r="B71" s="41" t="s">
        <v>17</v>
      </c>
      <c r="C71" s="16">
        <f t="shared" si="3"/>
        <v>255420</v>
      </c>
      <c r="D71" s="16">
        <f t="shared" si="1"/>
        <v>255420</v>
      </c>
      <c r="E71" s="78">
        <v>10920</v>
      </c>
      <c r="F71" s="78">
        <v>244500</v>
      </c>
      <c r="G71" s="78"/>
      <c r="H71" s="78"/>
      <c r="I71" s="45"/>
    </row>
    <row r="72" spans="1:9" ht="19.5" customHeight="1" hidden="1">
      <c r="A72" s="43"/>
      <c r="B72" s="41" t="s">
        <v>18</v>
      </c>
      <c r="C72" s="16">
        <f t="shared" si="3"/>
        <v>34295</v>
      </c>
      <c r="D72" s="16">
        <f t="shared" si="1"/>
        <v>34295</v>
      </c>
      <c r="E72" s="79">
        <v>10795</v>
      </c>
      <c r="F72" s="79">
        <v>23500</v>
      </c>
      <c r="G72" s="79"/>
      <c r="H72" s="79"/>
      <c r="I72" s="45"/>
    </row>
    <row r="73" spans="1:9" ht="20.25" customHeight="1" hidden="1">
      <c r="A73" s="43"/>
      <c r="B73" s="41" t="s">
        <v>46</v>
      </c>
      <c r="C73" s="16">
        <f t="shared" si="3"/>
        <v>0</v>
      </c>
      <c r="D73" s="16">
        <f t="shared" si="1"/>
        <v>0</v>
      </c>
      <c r="E73" s="79"/>
      <c r="F73" s="79"/>
      <c r="G73" s="79"/>
      <c r="H73" s="79"/>
      <c r="I73" s="45"/>
    </row>
    <row r="74" spans="1:9" ht="32.25" customHeight="1" hidden="1">
      <c r="A74" s="43"/>
      <c r="B74" s="41" t="s">
        <v>47</v>
      </c>
      <c r="C74" s="16">
        <f t="shared" si="3"/>
        <v>7800</v>
      </c>
      <c r="D74" s="16">
        <f t="shared" si="1"/>
        <v>7800</v>
      </c>
      <c r="E74" s="79"/>
      <c r="F74" s="79">
        <v>7800</v>
      </c>
      <c r="G74" s="79"/>
      <c r="H74" s="79"/>
      <c r="I74" s="45"/>
    </row>
    <row r="75" spans="1:9" ht="22.5" customHeight="1" hidden="1">
      <c r="A75" s="43"/>
      <c r="B75" s="41" t="s">
        <v>48</v>
      </c>
      <c r="C75" s="16">
        <f t="shared" si="3"/>
        <v>50700</v>
      </c>
      <c r="D75" s="16">
        <f t="shared" si="1"/>
        <v>50700</v>
      </c>
      <c r="E75" s="79">
        <v>0</v>
      </c>
      <c r="F75" s="79">
        <v>50700</v>
      </c>
      <c r="G75" s="79"/>
      <c r="H75" s="79"/>
      <c r="I75" s="45"/>
    </row>
    <row r="76" spans="1:9" ht="22.5" customHeight="1" hidden="1">
      <c r="A76" s="43"/>
      <c r="B76" s="41" t="s">
        <v>50</v>
      </c>
      <c r="C76" s="16">
        <f t="shared" si="3"/>
        <v>0</v>
      </c>
      <c r="D76" s="16">
        <f t="shared" si="1"/>
        <v>0</v>
      </c>
      <c r="E76" s="79"/>
      <c r="F76" s="79"/>
      <c r="G76" s="79"/>
      <c r="H76" s="79"/>
      <c r="I76" s="45"/>
    </row>
    <row r="77" spans="1:9" ht="19.5" customHeight="1" hidden="1">
      <c r="A77" s="43"/>
      <c r="B77" s="41" t="s">
        <v>19</v>
      </c>
      <c r="C77" s="16">
        <f t="shared" si="3"/>
        <v>42120</v>
      </c>
      <c r="D77" s="16">
        <f aca="true" t="shared" si="4" ref="D77:D131">+C77</f>
        <v>42120</v>
      </c>
      <c r="E77" s="78">
        <v>42120</v>
      </c>
      <c r="F77" s="79"/>
      <c r="G77" s="79"/>
      <c r="H77" s="79"/>
      <c r="I77" s="45"/>
    </row>
    <row r="78" spans="1:9" ht="21" customHeight="1" hidden="1">
      <c r="A78" s="43"/>
      <c r="B78" s="41" t="s">
        <v>5</v>
      </c>
      <c r="C78" s="16">
        <f t="shared" si="3"/>
        <v>918438</v>
      </c>
      <c r="D78" s="16">
        <f t="shared" si="4"/>
        <v>918438</v>
      </c>
      <c r="E78" s="78">
        <v>529238</v>
      </c>
      <c r="F78" s="78">
        <v>389200</v>
      </c>
      <c r="G78" s="78"/>
      <c r="H78" s="78"/>
      <c r="I78" s="45"/>
    </row>
    <row r="79" spans="1:9" ht="15" customHeight="1" hidden="1">
      <c r="A79" s="43"/>
      <c r="B79" s="41" t="s">
        <v>12</v>
      </c>
      <c r="C79" s="16">
        <f t="shared" si="3"/>
        <v>10920</v>
      </c>
      <c r="D79" s="16">
        <f t="shared" si="4"/>
        <v>10920</v>
      </c>
      <c r="E79" s="78">
        <v>10920</v>
      </c>
      <c r="F79" s="78"/>
      <c r="G79" s="78"/>
      <c r="H79" s="78"/>
      <c r="I79" s="45"/>
    </row>
    <row r="80" spans="1:9" ht="51" customHeight="1" hidden="1">
      <c r="A80" s="38"/>
      <c r="B80" s="13" t="s">
        <v>41</v>
      </c>
      <c r="C80" s="16">
        <f t="shared" si="3"/>
        <v>0</v>
      </c>
      <c r="D80" s="16">
        <f t="shared" si="4"/>
        <v>0</v>
      </c>
      <c r="E80" s="72"/>
      <c r="F80" s="72"/>
      <c r="G80" s="72"/>
      <c r="H80" s="72"/>
      <c r="I80" s="45"/>
    </row>
    <row r="81" spans="1:9" ht="17.25" customHeight="1" hidden="1">
      <c r="A81" s="38"/>
      <c r="B81" s="13" t="s">
        <v>2</v>
      </c>
      <c r="C81" s="16">
        <f t="shared" si="3"/>
        <v>843261.52</v>
      </c>
      <c r="D81" s="16">
        <f t="shared" si="4"/>
        <v>843261.52</v>
      </c>
      <c r="E81" s="72">
        <f>E82+E83+E84+E85</f>
        <v>480361.52</v>
      </c>
      <c r="F81" s="72">
        <f>F82+F83+F84+F85</f>
        <v>362900</v>
      </c>
      <c r="G81" s="72"/>
      <c r="H81" s="72"/>
      <c r="I81" s="45"/>
    </row>
    <row r="82" spans="1:9" ht="16.5" customHeight="1" hidden="1">
      <c r="A82" s="43"/>
      <c r="B82" s="41" t="s">
        <v>68</v>
      </c>
      <c r="C82" s="16">
        <f t="shared" si="3"/>
        <v>653574</v>
      </c>
      <c r="D82" s="16">
        <f t="shared" si="4"/>
        <v>653574</v>
      </c>
      <c r="E82" s="78">
        <f>(E67+E68+E70+E72)*17.5/100-70</f>
        <v>372274</v>
      </c>
      <c r="F82" s="78">
        <v>281300</v>
      </c>
      <c r="G82" s="78"/>
      <c r="H82" s="78"/>
      <c r="I82" s="45"/>
    </row>
    <row r="83" spans="1:9" ht="16.5" customHeight="1" hidden="1">
      <c r="A83" s="43"/>
      <c r="B83" s="41" t="s">
        <v>22</v>
      </c>
      <c r="C83" s="16">
        <f t="shared" si="3"/>
        <v>112030.4</v>
      </c>
      <c r="D83" s="16">
        <f t="shared" si="4"/>
        <v>112030.4</v>
      </c>
      <c r="E83" s="78">
        <f>(E67+E68+E70+E72)*3/100</f>
        <v>63830.4</v>
      </c>
      <c r="F83" s="78">
        <v>48200</v>
      </c>
      <c r="G83" s="78"/>
      <c r="H83" s="78"/>
      <c r="I83" s="45"/>
    </row>
    <row r="84" spans="1:9" ht="16.5" customHeight="1" hidden="1">
      <c r="A84" s="43"/>
      <c r="B84" s="41" t="s">
        <v>23</v>
      </c>
      <c r="C84" s="16">
        <f t="shared" si="3"/>
        <v>74753.6</v>
      </c>
      <c r="D84" s="16">
        <f t="shared" si="4"/>
        <v>74753.6</v>
      </c>
      <c r="E84" s="78">
        <f>(E67+E68+E70+E72)*2/100</f>
        <v>42553.6</v>
      </c>
      <c r="F84" s="78">
        <v>32200</v>
      </c>
      <c r="G84" s="78"/>
      <c r="H84" s="78"/>
      <c r="I84" s="45"/>
    </row>
    <row r="85" spans="1:9" ht="14.25" customHeight="1" hidden="1">
      <c r="A85" s="43"/>
      <c r="B85" s="41" t="s">
        <v>24</v>
      </c>
      <c r="C85" s="16">
        <f t="shared" si="3"/>
        <v>2903.52</v>
      </c>
      <c r="D85" s="16">
        <f t="shared" si="4"/>
        <v>2903.52</v>
      </c>
      <c r="E85" s="78">
        <f>E68*1/100</f>
        <v>1703.52</v>
      </c>
      <c r="F85" s="78">
        <v>1200</v>
      </c>
      <c r="G85" s="78"/>
      <c r="H85" s="78"/>
      <c r="I85" s="45"/>
    </row>
    <row r="86" spans="1:9" s="4" customFormat="1" ht="39" customHeight="1" hidden="1">
      <c r="A86" s="38"/>
      <c r="B86" s="13" t="s">
        <v>42</v>
      </c>
      <c r="C86" s="16">
        <f t="shared" si="3"/>
        <v>0</v>
      </c>
      <c r="D86" s="16">
        <f t="shared" si="4"/>
        <v>0</v>
      </c>
      <c r="E86" s="72"/>
      <c r="F86" s="72"/>
      <c r="G86" s="72"/>
      <c r="H86" s="72"/>
      <c r="I86" s="28"/>
    </row>
    <row r="87" spans="1:9" ht="52.5" customHeight="1" hidden="1">
      <c r="A87" s="38">
        <v>1.2</v>
      </c>
      <c r="B87" s="13" t="s">
        <v>53</v>
      </c>
      <c r="C87" s="16">
        <f t="shared" si="3"/>
        <v>866700</v>
      </c>
      <c r="D87" s="16">
        <f t="shared" si="4"/>
        <v>866700</v>
      </c>
      <c r="E87" s="8">
        <f>E88+E89+E90+E91+E92+E93+E94+E95+E96+E97+E98+E99+E102</f>
        <v>522000</v>
      </c>
      <c r="F87" s="8">
        <f>F88+F89+F90+F91+F92+F93+F94+F95+F96+F97+F98+F99+F102</f>
        <v>344700</v>
      </c>
      <c r="G87" s="72"/>
      <c r="H87" s="72"/>
      <c r="I87" s="31"/>
    </row>
    <row r="88" spans="1:9" ht="18.75" customHeight="1" hidden="1">
      <c r="A88" s="43"/>
      <c r="B88" s="41" t="s">
        <v>20</v>
      </c>
      <c r="C88" s="16">
        <f t="shared" si="3"/>
        <v>46500</v>
      </c>
      <c r="D88" s="16">
        <f t="shared" si="4"/>
        <v>46500</v>
      </c>
      <c r="E88" s="78">
        <v>34500</v>
      </c>
      <c r="F88" s="78">
        <v>12000</v>
      </c>
      <c r="G88" s="78"/>
      <c r="H88" s="78"/>
      <c r="I88" s="45"/>
    </row>
    <row r="89" spans="1:9" ht="24" customHeight="1" hidden="1">
      <c r="A89" s="43"/>
      <c r="B89" s="41" t="s">
        <v>21</v>
      </c>
      <c r="C89" s="16">
        <f t="shared" si="3"/>
        <v>66000</v>
      </c>
      <c r="D89" s="16">
        <f t="shared" si="4"/>
        <v>66000</v>
      </c>
      <c r="E89" s="78"/>
      <c r="F89" s="78">
        <v>66000</v>
      </c>
      <c r="G89" s="78"/>
      <c r="H89" s="78"/>
      <c r="I89" s="45"/>
    </row>
    <row r="90" spans="1:9" ht="24" customHeight="1" hidden="1">
      <c r="A90" s="43"/>
      <c r="B90" s="41" t="s">
        <v>49</v>
      </c>
      <c r="C90" s="16">
        <f t="shared" si="3"/>
        <v>0</v>
      </c>
      <c r="D90" s="16">
        <f t="shared" si="4"/>
        <v>0</v>
      </c>
      <c r="E90" s="78"/>
      <c r="F90" s="78"/>
      <c r="G90" s="78"/>
      <c r="H90" s="78"/>
      <c r="I90" s="45"/>
    </row>
    <row r="91" spans="1:9" ht="24" customHeight="1" hidden="1">
      <c r="A91" s="43"/>
      <c r="B91" s="41" t="s">
        <v>38</v>
      </c>
      <c r="C91" s="16">
        <f t="shared" si="3"/>
        <v>0</v>
      </c>
      <c r="D91" s="16">
        <f t="shared" si="4"/>
        <v>0</v>
      </c>
      <c r="E91" s="78"/>
      <c r="F91" s="78"/>
      <c r="G91" s="78"/>
      <c r="H91" s="78"/>
      <c r="I91" s="45"/>
    </row>
    <row r="92" spans="1:9" ht="23.25" customHeight="1" hidden="1">
      <c r="A92" s="43"/>
      <c r="B92" s="41" t="s">
        <v>25</v>
      </c>
      <c r="C92" s="16">
        <f t="shared" si="3"/>
        <v>123600</v>
      </c>
      <c r="D92" s="16">
        <f t="shared" si="4"/>
        <v>123600</v>
      </c>
      <c r="E92" s="44">
        <v>63600</v>
      </c>
      <c r="F92" s="44">
        <v>60000</v>
      </c>
      <c r="G92" s="44"/>
      <c r="H92" s="44"/>
      <c r="I92" s="45"/>
    </row>
    <row r="93" spans="1:9" ht="23.25" customHeight="1" hidden="1">
      <c r="A93" s="43"/>
      <c r="B93" s="41" t="s">
        <v>26</v>
      </c>
      <c r="C93" s="16">
        <f t="shared" si="3"/>
        <v>140000</v>
      </c>
      <c r="D93" s="16">
        <f t="shared" si="4"/>
        <v>140000</v>
      </c>
      <c r="E93" s="44">
        <v>100000</v>
      </c>
      <c r="F93" s="44">
        <v>40000</v>
      </c>
      <c r="G93" s="44"/>
      <c r="H93" s="44"/>
      <c r="I93" s="45"/>
    </row>
    <row r="94" spans="1:9" ht="15" hidden="1">
      <c r="A94" s="43"/>
      <c r="B94" s="41" t="s">
        <v>27</v>
      </c>
      <c r="C94" s="16">
        <f t="shared" si="3"/>
        <v>61000</v>
      </c>
      <c r="D94" s="16">
        <f t="shared" si="4"/>
        <v>61000</v>
      </c>
      <c r="E94" s="44">
        <v>55000</v>
      </c>
      <c r="F94" s="44">
        <v>6000</v>
      </c>
      <c r="G94" s="44"/>
      <c r="H94" s="44"/>
      <c r="I94" s="45"/>
    </row>
    <row r="95" spans="1:9" ht="15" hidden="1">
      <c r="A95" s="43"/>
      <c r="B95" s="41" t="s">
        <v>28</v>
      </c>
      <c r="C95" s="16">
        <f t="shared" si="3"/>
        <v>26000</v>
      </c>
      <c r="D95" s="16">
        <f t="shared" si="4"/>
        <v>26000</v>
      </c>
      <c r="E95" s="44">
        <v>20000</v>
      </c>
      <c r="F95" s="44">
        <v>6000</v>
      </c>
      <c r="G95" s="44"/>
      <c r="H95" s="44"/>
      <c r="I95" s="45"/>
    </row>
    <row r="96" spans="1:9" ht="20.25" customHeight="1" hidden="1">
      <c r="A96" s="43"/>
      <c r="B96" s="41" t="s">
        <v>29</v>
      </c>
      <c r="C96" s="16">
        <f t="shared" si="3"/>
        <v>188400</v>
      </c>
      <c r="D96" s="16">
        <f t="shared" si="4"/>
        <v>188400</v>
      </c>
      <c r="E96" s="44">
        <v>100000</v>
      </c>
      <c r="F96" s="44">
        <v>88400</v>
      </c>
      <c r="G96" s="44"/>
      <c r="H96" s="44"/>
      <c r="I96" s="45"/>
    </row>
    <row r="97" spans="1:9" ht="15" hidden="1">
      <c r="A97" s="43"/>
      <c r="B97" s="41" t="s">
        <v>30</v>
      </c>
      <c r="C97" s="16">
        <f t="shared" si="3"/>
        <v>46000</v>
      </c>
      <c r="D97" s="16">
        <f t="shared" si="4"/>
        <v>46000</v>
      </c>
      <c r="E97" s="44">
        <v>40000</v>
      </c>
      <c r="F97" s="44">
        <v>6000</v>
      </c>
      <c r="G97" s="44"/>
      <c r="H97" s="44"/>
      <c r="I97" s="45"/>
    </row>
    <row r="98" spans="1:9" ht="15" hidden="1">
      <c r="A98" s="43"/>
      <c r="B98" s="41" t="s">
        <v>10</v>
      </c>
      <c r="C98" s="16">
        <f t="shared" si="3"/>
        <v>32000</v>
      </c>
      <c r="D98" s="16">
        <f t="shared" si="4"/>
        <v>32000</v>
      </c>
      <c r="E98" s="44"/>
      <c r="F98" s="44">
        <v>32000</v>
      </c>
      <c r="G98" s="44"/>
      <c r="H98" s="44"/>
      <c r="I98" s="45"/>
    </row>
    <row r="99" spans="1:9" ht="15" hidden="1">
      <c r="A99" s="43"/>
      <c r="B99" s="41" t="s">
        <v>31</v>
      </c>
      <c r="C99" s="16">
        <f t="shared" si="3"/>
        <v>98300</v>
      </c>
      <c r="D99" s="16">
        <f t="shared" si="4"/>
        <v>98300</v>
      </c>
      <c r="E99" s="44">
        <v>70000</v>
      </c>
      <c r="F99" s="44">
        <f>10000+12300+6000</f>
        <v>28300</v>
      </c>
      <c r="G99" s="44"/>
      <c r="H99" s="44"/>
      <c r="I99" s="45"/>
    </row>
    <row r="100" spans="1:9" ht="36.75" customHeight="1" hidden="1">
      <c r="A100" s="43"/>
      <c r="B100" s="41" t="s">
        <v>32</v>
      </c>
      <c r="C100" s="16">
        <f t="shared" si="3"/>
        <v>0</v>
      </c>
      <c r="D100" s="16">
        <f t="shared" si="4"/>
        <v>0</v>
      </c>
      <c r="E100" s="44"/>
      <c r="F100" s="44"/>
      <c r="G100" s="44"/>
      <c r="H100" s="44"/>
      <c r="I100" s="45"/>
    </row>
    <row r="101" spans="1:9" ht="33" customHeight="1" hidden="1">
      <c r="A101" s="43"/>
      <c r="B101" s="41" t="s">
        <v>33</v>
      </c>
      <c r="C101" s="16">
        <f t="shared" si="3"/>
        <v>0</v>
      </c>
      <c r="D101" s="16">
        <f t="shared" si="4"/>
        <v>0</v>
      </c>
      <c r="E101" s="44"/>
      <c r="F101" s="44"/>
      <c r="G101" s="44"/>
      <c r="H101" s="44"/>
      <c r="I101" s="45"/>
    </row>
    <row r="102" spans="1:9" ht="17.25" customHeight="1" hidden="1">
      <c r="A102" s="43"/>
      <c r="B102" s="41" t="s">
        <v>34</v>
      </c>
      <c r="C102" s="16">
        <f t="shared" si="3"/>
        <v>38900</v>
      </c>
      <c r="D102" s="16">
        <f t="shared" si="4"/>
        <v>38900</v>
      </c>
      <c r="E102" s="44">
        <v>38900</v>
      </c>
      <c r="F102" s="44"/>
      <c r="G102" s="44"/>
      <c r="H102" s="44"/>
      <c r="I102" s="45"/>
    </row>
    <row r="103" spans="1:9" ht="19.5" customHeight="1" hidden="1">
      <c r="A103" s="38">
        <v>1.3</v>
      </c>
      <c r="B103" s="13" t="s">
        <v>64</v>
      </c>
      <c r="C103" s="16">
        <f t="shared" si="3"/>
        <v>1656000</v>
      </c>
      <c r="D103" s="16">
        <f t="shared" si="4"/>
        <v>1656000</v>
      </c>
      <c r="E103" s="40">
        <f>E104+E105+E106+E107+E108+E109</f>
        <v>1656000</v>
      </c>
      <c r="F103" s="40">
        <f>F104+F105+F106+F107+F108+F109</f>
        <v>0</v>
      </c>
      <c r="G103" s="40">
        <f>G110</f>
        <v>0</v>
      </c>
      <c r="H103" s="40"/>
      <c r="I103" s="45"/>
    </row>
    <row r="104" spans="1:9" ht="15.75" customHeight="1" hidden="1">
      <c r="A104" s="43"/>
      <c r="B104" s="41" t="s">
        <v>69</v>
      </c>
      <c r="C104" s="16">
        <f t="shared" si="3"/>
        <v>63696</v>
      </c>
      <c r="D104" s="16">
        <f t="shared" si="4"/>
        <v>63696</v>
      </c>
      <c r="E104" s="44">
        <v>63696</v>
      </c>
      <c r="F104" s="44"/>
      <c r="G104" s="44"/>
      <c r="H104" s="44"/>
      <c r="I104" s="45"/>
    </row>
    <row r="105" spans="1:9" ht="17.25" customHeight="1" hidden="1">
      <c r="A105" s="43"/>
      <c r="B105" s="41" t="s">
        <v>54</v>
      </c>
      <c r="C105" s="16">
        <f t="shared" si="3"/>
        <v>30000</v>
      </c>
      <c r="D105" s="16">
        <f t="shared" si="4"/>
        <v>30000</v>
      </c>
      <c r="E105" s="44">
        <v>30000</v>
      </c>
      <c r="F105" s="44"/>
      <c r="G105" s="44"/>
      <c r="H105" s="44"/>
      <c r="I105" s="45"/>
    </row>
    <row r="106" spans="1:9" s="71" customFormat="1" ht="18.75" customHeight="1" hidden="1">
      <c r="A106" s="80"/>
      <c r="B106" s="41" t="s">
        <v>27</v>
      </c>
      <c r="C106" s="16">
        <f t="shared" si="3"/>
        <v>18000</v>
      </c>
      <c r="D106" s="16">
        <f t="shared" si="4"/>
        <v>18000</v>
      </c>
      <c r="E106" s="44">
        <v>18000</v>
      </c>
      <c r="F106" s="68"/>
      <c r="G106" s="68"/>
      <c r="H106" s="68"/>
      <c r="I106" s="69"/>
    </row>
    <row r="107" spans="1:9" ht="15" hidden="1">
      <c r="A107" s="43"/>
      <c r="B107" s="41" t="s">
        <v>30</v>
      </c>
      <c r="C107" s="16">
        <f t="shared" si="3"/>
        <v>15000</v>
      </c>
      <c r="D107" s="16">
        <f t="shared" si="4"/>
        <v>15000</v>
      </c>
      <c r="E107" s="78">
        <v>15000</v>
      </c>
      <c r="F107" s="78"/>
      <c r="G107" s="78"/>
      <c r="H107" s="78"/>
      <c r="I107" s="45"/>
    </row>
    <row r="108" spans="1:9" ht="15" hidden="1">
      <c r="A108" s="43"/>
      <c r="B108" s="41" t="s">
        <v>10</v>
      </c>
      <c r="C108" s="16">
        <f t="shared" si="3"/>
        <v>63680</v>
      </c>
      <c r="D108" s="16">
        <f t="shared" si="4"/>
        <v>63680</v>
      </c>
      <c r="E108" s="78">
        <v>63680</v>
      </c>
      <c r="F108" s="78"/>
      <c r="G108" s="78"/>
      <c r="H108" s="78"/>
      <c r="I108" s="45"/>
    </row>
    <row r="109" spans="1:9" ht="15" hidden="1">
      <c r="A109" s="43"/>
      <c r="B109" s="41" t="s">
        <v>70</v>
      </c>
      <c r="C109" s="16">
        <f t="shared" si="3"/>
        <v>1465624</v>
      </c>
      <c r="D109" s="16">
        <f t="shared" si="4"/>
        <v>1465624</v>
      </c>
      <c r="E109" s="78">
        <v>1465624</v>
      </c>
      <c r="F109" s="78"/>
      <c r="G109" s="78"/>
      <c r="H109" s="78"/>
      <c r="I109" s="45"/>
    </row>
    <row r="110" spans="1:9" ht="15" hidden="1">
      <c r="A110" s="43"/>
      <c r="B110" s="41" t="s">
        <v>72</v>
      </c>
      <c r="C110" s="16">
        <f t="shared" si="3"/>
        <v>0</v>
      </c>
      <c r="D110" s="16">
        <f t="shared" si="4"/>
        <v>0</v>
      </c>
      <c r="E110" s="78"/>
      <c r="F110" s="78"/>
      <c r="G110" s="78"/>
      <c r="H110" s="78"/>
      <c r="I110" s="45"/>
    </row>
    <row r="111" spans="1:9" s="4" customFormat="1" ht="39" customHeight="1" hidden="1">
      <c r="A111" s="38">
        <v>2</v>
      </c>
      <c r="B111" s="13" t="s">
        <v>85</v>
      </c>
      <c r="C111" s="16">
        <f t="shared" si="3"/>
        <v>935000</v>
      </c>
      <c r="D111" s="16">
        <f t="shared" si="4"/>
        <v>935000</v>
      </c>
      <c r="E111" s="8">
        <f>E112</f>
        <v>795000</v>
      </c>
      <c r="F111" s="8">
        <f>F117</f>
        <v>140000</v>
      </c>
      <c r="G111" s="72"/>
      <c r="H111" s="72"/>
      <c r="I111" s="28"/>
    </row>
    <row r="112" spans="1:9" ht="20.25" customHeight="1" hidden="1">
      <c r="A112" s="43">
        <v>2.1</v>
      </c>
      <c r="B112" s="15" t="s">
        <v>8</v>
      </c>
      <c r="C112" s="16">
        <f t="shared" si="3"/>
        <v>795000</v>
      </c>
      <c r="D112" s="16">
        <f t="shared" si="4"/>
        <v>795000</v>
      </c>
      <c r="E112" s="72">
        <f>E113+E114+E115+E116+E117</f>
        <v>795000</v>
      </c>
      <c r="F112" s="72"/>
      <c r="G112" s="72"/>
      <c r="H112" s="72"/>
      <c r="I112" s="45"/>
    </row>
    <row r="113" spans="1:9" ht="15" hidden="1">
      <c r="A113" s="43"/>
      <c r="B113" s="81" t="s">
        <v>88</v>
      </c>
      <c r="C113" s="16">
        <f t="shared" si="3"/>
        <v>50000</v>
      </c>
      <c r="D113" s="16">
        <f t="shared" si="4"/>
        <v>50000</v>
      </c>
      <c r="E113" s="78">
        <v>50000</v>
      </c>
      <c r="F113" s="78"/>
      <c r="G113" s="78"/>
      <c r="H113" s="78"/>
      <c r="I113" s="45"/>
    </row>
    <row r="114" spans="1:9" ht="15" hidden="1">
      <c r="A114" s="43"/>
      <c r="B114" s="41" t="s">
        <v>9</v>
      </c>
      <c r="C114" s="16">
        <f t="shared" si="3"/>
        <v>10000</v>
      </c>
      <c r="D114" s="16">
        <f t="shared" si="4"/>
        <v>10000</v>
      </c>
      <c r="E114" s="78">
        <v>10000</v>
      </c>
      <c r="F114" s="78"/>
      <c r="G114" s="78"/>
      <c r="H114" s="78"/>
      <c r="I114" s="45"/>
    </row>
    <row r="115" spans="1:9" ht="21" customHeight="1" hidden="1">
      <c r="A115" s="43"/>
      <c r="B115" s="41" t="s">
        <v>11</v>
      </c>
      <c r="C115" s="16">
        <f t="shared" si="3"/>
        <v>595000</v>
      </c>
      <c r="D115" s="16">
        <f t="shared" si="4"/>
        <v>595000</v>
      </c>
      <c r="E115" s="78">
        <v>595000</v>
      </c>
      <c r="F115" s="78"/>
      <c r="G115" s="78"/>
      <c r="H115" s="78"/>
      <c r="I115" s="45"/>
    </row>
    <row r="116" spans="1:9" ht="16.5" customHeight="1" hidden="1">
      <c r="A116" s="43"/>
      <c r="B116" s="41" t="s">
        <v>63</v>
      </c>
      <c r="C116" s="16">
        <f t="shared" si="3"/>
        <v>140000</v>
      </c>
      <c r="D116" s="16">
        <f t="shared" si="4"/>
        <v>140000</v>
      </c>
      <c r="E116" s="44">
        <v>140000</v>
      </c>
      <c r="F116" s="44"/>
      <c r="G116" s="44"/>
      <c r="H116" s="44"/>
      <c r="I116" s="45"/>
    </row>
    <row r="117" spans="1:9" ht="36" customHeight="1" hidden="1">
      <c r="A117" s="43"/>
      <c r="B117" s="41" t="s">
        <v>71</v>
      </c>
      <c r="C117" s="16">
        <f t="shared" si="3"/>
        <v>140000</v>
      </c>
      <c r="D117" s="16">
        <f t="shared" si="4"/>
        <v>140000</v>
      </c>
      <c r="E117" s="44"/>
      <c r="F117" s="44">
        <v>140000</v>
      </c>
      <c r="G117" s="44"/>
      <c r="H117" s="44"/>
      <c r="I117" s="45"/>
    </row>
    <row r="118" spans="1:9" s="4" customFormat="1" ht="36" customHeight="1">
      <c r="A118" s="38">
        <v>2</v>
      </c>
      <c r="B118" s="13" t="s">
        <v>117</v>
      </c>
      <c r="C118" s="16">
        <f t="shared" si="3"/>
        <v>1500000</v>
      </c>
      <c r="D118" s="16">
        <f t="shared" si="4"/>
        <v>1500000</v>
      </c>
      <c r="E118" s="40">
        <f>E120</f>
        <v>1500000</v>
      </c>
      <c r="F118" s="40"/>
      <c r="G118" s="40">
        <f>G120</f>
        <v>0</v>
      </c>
      <c r="H118" s="40"/>
      <c r="I118" s="28"/>
    </row>
    <row r="119" spans="1:9" ht="36" customHeight="1">
      <c r="A119" s="43" t="s">
        <v>118</v>
      </c>
      <c r="B119" s="41" t="s">
        <v>115</v>
      </c>
      <c r="C119" s="16">
        <f t="shared" si="3"/>
        <v>0</v>
      </c>
      <c r="D119" s="16">
        <f t="shared" si="4"/>
        <v>0</v>
      </c>
      <c r="E119" s="44"/>
      <c r="F119" s="44"/>
      <c r="G119" s="44"/>
      <c r="H119" s="44"/>
      <c r="I119" s="45"/>
    </row>
    <row r="120" spans="1:9" ht="36" customHeight="1">
      <c r="A120" s="43" t="s">
        <v>119</v>
      </c>
      <c r="B120" s="41" t="s">
        <v>116</v>
      </c>
      <c r="C120" s="31">
        <f t="shared" si="3"/>
        <v>1500000</v>
      </c>
      <c r="D120" s="16">
        <f t="shared" si="4"/>
        <v>1500000</v>
      </c>
      <c r="E120" s="44">
        <v>1500000</v>
      </c>
      <c r="F120" s="44"/>
      <c r="G120" s="44"/>
      <c r="H120" s="44"/>
      <c r="I120" s="45"/>
    </row>
    <row r="121" spans="1:9" ht="36" customHeight="1" hidden="1">
      <c r="A121" s="43">
        <v>2.1</v>
      </c>
      <c r="B121" s="41" t="s">
        <v>73</v>
      </c>
      <c r="C121" s="16">
        <f t="shared" si="3"/>
        <v>5840000</v>
      </c>
      <c r="D121" s="16">
        <f t="shared" si="4"/>
        <v>5840000</v>
      </c>
      <c r="E121" s="78">
        <f>6240000-E122</f>
        <v>5840000</v>
      </c>
      <c r="F121" s="78"/>
      <c r="G121" s="78"/>
      <c r="H121" s="78"/>
      <c r="I121" s="45"/>
    </row>
    <row r="122" spans="1:9" ht="37.5" customHeight="1" hidden="1">
      <c r="A122" s="43">
        <v>2.1</v>
      </c>
      <c r="B122" s="41" t="s">
        <v>74</v>
      </c>
      <c r="C122" s="16">
        <f t="shared" si="3"/>
        <v>400000</v>
      </c>
      <c r="D122" s="16">
        <f t="shared" si="4"/>
        <v>400000</v>
      </c>
      <c r="E122" s="78">
        <v>400000</v>
      </c>
      <c r="F122" s="78"/>
      <c r="G122" s="78"/>
      <c r="H122" s="78"/>
      <c r="I122" s="45"/>
    </row>
    <row r="123" spans="1:9" s="4" customFormat="1" ht="33.75" customHeight="1">
      <c r="A123" s="38">
        <v>3</v>
      </c>
      <c r="B123" s="13" t="s">
        <v>120</v>
      </c>
      <c r="C123" s="16">
        <f aca="true" t="shared" si="5" ref="C123:C131">+E123+F123+G123+H123+I123</f>
        <v>6618000</v>
      </c>
      <c r="D123" s="16">
        <f t="shared" si="4"/>
        <v>6618000</v>
      </c>
      <c r="E123" s="72">
        <f>+E124+E125</f>
        <v>6618000</v>
      </c>
      <c r="F123" s="72"/>
      <c r="G123" s="72"/>
      <c r="H123" s="72">
        <f>H125</f>
        <v>0</v>
      </c>
      <c r="I123" s="28"/>
    </row>
    <row r="124" spans="1:10" ht="21" customHeight="1">
      <c r="A124" s="29" t="s">
        <v>121</v>
      </c>
      <c r="B124" s="41" t="s">
        <v>115</v>
      </c>
      <c r="C124" s="16">
        <f t="shared" si="5"/>
        <v>0</v>
      </c>
      <c r="D124" s="16">
        <f t="shared" si="4"/>
        <v>0</v>
      </c>
      <c r="E124" s="44"/>
      <c r="F124" s="44"/>
      <c r="G124" s="44"/>
      <c r="H124" s="44"/>
      <c r="I124" s="45"/>
      <c r="J124" s="56"/>
    </row>
    <row r="125" spans="1:9" ht="20.25" customHeight="1">
      <c r="A125" s="43" t="s">
        <v>122</v>
      </c>
      <c r="B125" s="41" t="s">
        <v>116</v>
      </c>
      <c r="C125" s="31">
        <f t="shared" si="5"/>
        <v>6618000</v>
      </c>
      <c r="D125" s="16">
        <f t="shared" si="4"/>
        <v>6618000</v>
      </c>
      <c r="E125" s="82">
        <f>7148000-530000</f>
        <v>6618000</v>
      </c>
      <c r="F125" s="82"/>
      <c r="G125" s="78"/>
      <c r="H125" s="78">
        <v>0</v>
      </c>
      <c r="I125" s="45"/>
    </row>
    <row r="126" spans="1:9" s="4" customFormat="1" ht="62.25" customHeight="1">
      <c r="A126" s="38">
        <v>4</v>
      </c>
      <c r="B126" s="13" t="s">
        <v>123</v>
      </c>
      <c r="C126" s="72">
        <f t="shared" si="5"/>
        <v>25800000</v>
      </c>
      <c r="D126" s="16">
        <f t="shared" si="4"/>
        <v>25800000</v>
      </c>
      <c r="E126" s="72">
        <f>+E127+E128</f>
        <v>24350000</v>
      </c>
      <c r="F126" s="72"/>
      <c r="G126" s="72"/>
      <c r="H126" s="72">
        <f>H128</f>
        <v>1450000</v>
      </c>
      <c r="I126" s="28"/>
    </row>
    <row r="127" spans="1:10" ht="21" customHeight="1">
      <c r="A127" s="29" t="s">
        <v>124</v>
      </c>
      <c r="B127" s="41" t="s">
        <v>115</v>
      </c>
      <c r="C127" s="72">
        <f t="shared" si="5"/>
        <v>0</v>
      </c>
      <c r="D127" s="16">
        <f t="shared" si="4"/>
        <v>0</v>
      </c>
      <c r="E127" s="44"/>
      <c r="F127" s="44"/>
      <c r="G127" s="44"/>
      <c r="H127" s="44"/>
      <c r="I127" s="45"/>
      <c r="J127" s="56"/>
    </row>
    <row r="128" spans="1:9" ht="20.25" customHeight="1">
      <c r="A128" s="43" t="s">
        <v>125</v>
      </c>
      <c r="B128" s="41" t="s">
        <v>116</v>
      </c>
      <c r="C128" s="72">
        <f t="shared" si="5"/>
        <v>25800000</v>
      </c>
      <c r="D128" s="16">
        <f t="shared" si="4"/>
        <v>25800000</v>
      </c>
      <c r="E128" s="82">
        <f>25800000-H128</f>
        <v>24350000</v>
      </c>
      <c r="F128" s="82"/>
      <c r="G128" s="78"/>
      <c r="H128" s="78">
        <v>1450000</v>
      </c>
      <c r="I128" s="45"/>
    </row>
    <row r="129" spans="1:9" ht="37.5" customHeight="1">
      <c r="A129" s="38">
        <v>5</v>
      </c>
      <c r="B129" s="13" t="s">
        <v>126</v>
      </c>
      <c r="C129" s="16">
        <f t="shared" si="5"/>
        <v>530000</v>
      </c>
      <c r="D129" s="16">
        <f t="shared" si="4"/>
        <v>530000</v>
      </c>
      <c r="E129" s="16">
        <f>+E130+E131</f>
        <v>530000</v>
      </c>
      <c r="F129" s="72"/>
      <c r="G129" s="78"/>
      <c r="H129" s="78"/>
      <c r="I129" s="45"/>
    </row>
    <row r="130" spans="1:9" ht="21" customHeight="1">
      <c r="A130" s="29" t="s">
        <v>127</v>
      </c>
      <c r="B130" s="41" t="s">
        <v>115</v>
      </c>
      <c r="C130" s="16">
        <f t="shared" si="5"/>
        <v>0</v>
      </c>
      <c r="D130" s="16">
        <f t="shared" si="4"/>
        <v>0</v>
      </c>
      <c r="E130" s="44"/>
      <c r="F130" s="44"/>
      <c r="G130" s="78"/>
      <c r="H130" s="78"/>
      <c r="I130" s="45"/>
    </row>
    <row r="131" spans="1:9" ht="22.5" customHeight="1">
      <c r="A131" s="43" t="s">
        <v>128</v>
      </c>
      <c r="B131" s="41" t="s">
        <v>116</v>
      </c>
      <c r="C131" s="31">
        <f t="shared" si="5"/>
        <v>530000</v>
      </c>
      <c r="D131" s="16">
        <f t="shared" si="4"/>
        <v>530000</v>
      </c>
      <c r="E131" s="31">
        <v>530000</v>
      </c>
      <c r="F131" s="82">
        <f>F137</f>
        <v>0</v>
      </c>
      <c r="G131" s="83"/>
      <c r="H131" s="83"/>
      <c r="I131" s="31"/>
    </row>
    <row r="132" spans="1:9" ht="34.5" customHeight="1" hidden="1">
      <c r="A132" s="43">
        <v>2.1</v>
      </c>
      <c r="B132" s="41" t="s">
        <v>75</v>
      </c>
      <c r="C132" s="44" t="e">
        <f>+E132+F132+G132+#REF!</f>
        <v>#REF!</v>
      </c>
      <c r="D132" s="44"/>
      <c r="E132" s="78"/>
      <c r="F132" s="78"/>
      <c r="G132" s="78"/>
      <c r="H132" s="78"/>
      <c r="I132" s="45"/>
    </row>
    <row r="133" spans="1:9" ht="39" customHeight="1" hidden="1">
      <c r="A133" s="43">
        <v>2.2</v>
      </c>
      <c r="B133" s="41" t="s">
        <v>76</v>
      </c>
      <c r="C133" s="44" t="e">
        <f>+E133+F133+G133+#REF!</f>
        <v>#REF!</v>
      </c>
      <c r="D133" s="44"/>
      <c r="E133" s="78"/>
      <c r="F133" s="78">
        <v>836000</v>
      </c>
      <c r="G133" s="78"/>
      <c r="H133" s="78"/>
      <c r="I133" s="45"/>
    </row>
    <row r="134" spans="1:9" ht="39" customHeight="1" hidden="1">
      <c r="A134" s="38">
        <v>4</v>
      </c>
      <c r="B134" s="13" t="s">
        <v>129</v>
      </c>
      <c r="C134" s="40">
        <f>C135</f>
        <v>0</v>
      </c>
      <c r="D134" s="40"/>
      <c r="E134" s="40">
        <f>E135</f>
        <v>0</v>
      </c>
      <c r="F134" s="40">
        <f>F135</f>
        <v>0</v>
      </c>
      <c r="G134" s="40"/>
      <c r="H134" s="40"/>
      <c r="I134" s="45"/>
    </row>
    <row r="135" spans="1:9" ht="39" customHeight="1" hidden="1">
      <c r="A135" s="43" t="s">
        <v>124</v>
      </c>
      <c r="B135" s="41" t="s">
        <v>83</v>
      </c>
      <c r="C135" s="44"/>
      <c r="D135" s="44"/>
      <c r="E135" s="78"/>
      <c r="F135" s="78"/>
      <c r="G135" s="78"/>
      <c r="H135" s="78"/>
      <c r="I135" s="45"/>
    </row>
  </sheetData>
  <sheetProtection/>
  <mergeCells count="14">
    <mergeCell ref="A1:B1"/>
    <mergeCell ref="C1:I1"/>
    <mergeCell ref="A2:B2"/>
    <mergeCell ref="A3:B3"/>
    <mergeCell ref="C3:I3"/>
    <mergeCell ref="A4:I4"/>
    <mergeCell ref="A5:I5"/>
    <mergeCell ref="C6:I6"/>
    <mergeCell ref="A8:A9"/>
    <mergeCell ref="B8:B9"/>
    <mergeCell ref="C8:C9"/>
    <mergeCell ref="E8:H8"/>
    <mergeCell ref="I8:I9"/>
    <mergeCell ref="D8:D9"/>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 0984809146 / (0351).846862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TNHH TM &amp; CN Trang Anh</dc:creator>
  <cp:keywords/>
  <dc:description/>
  <cp:lastModifiedBy>Administrator</cp:lastModifiedBy>
  <cp:lastPrinted>2023-01-11T09:20:26Z</cp:lastPrinted>
  <dcterms:created xsi:type="dcterms:W3CDTF">2004-12-31T18:28:38Z</dcterms:created>
  <dcterms:modified xsi:type="dcterms:W3CDTF">2023-10-01T04:30:04Z</dcterms:modified>
  <cp:category/>
  <cp:version/>
  <cp:contentType/>
  <cp:contentStatus/>
</cp:coreProperties>
</file>